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75" windowWidth="8400" windowHeight="4905" tabRatio="711" activeTab="1"/>
  </bookViews>
  <sheets>
    <sheet name="май09" sheetId="1" r:id="rId1"/>
    <sheet name="голоса" sheetId="2" r:id="rId2"/>
    <sheet name="тсж 9" sheetId="3" r:id="rId3"/>
    <sheet name="август" sheetId="4" r:id="rId4"/>
    <sheet name="04" sheetId="5" r:id="rId5"/>
    <sheet name="(05)" sheetId="6" r:id="rId6"/>
  </sheets>
  <externalReferences>
    <externalReference r:id="rId9"/>
  </externalReferences>
  <definedNames>
    <definedName name="_xlnm.Print_Area" localSheetId="5">'(05)'!$A$1:$L$51</definedName>
    <definedName name="_xlnm.Print_Area" localSheetId="1">'голоса'!$A$1:$K$36</definedName>
    <definedName name="_xlnm.Print_Area" localSheetId="0">'май09'!$A$1:$K$65</definedName>
  </definedNames>
  <calcPr fullCalcOnLoad="1" fullPrecision="0"/>
</workbook>
</file>

<file path=xl/sharedStrings.xml><?xml version="1.0" encoding="utf-8"?>
<sst xmlns="http://schemas.openxmlformats.org/spreadsheetml/2006/main" count="799" uniqueCount="324">
  <si>
    <t>итого</t>
  </si>
  <si>
    <t>Расход за текущий месяц</t>
  </si>
  <si>
    <t>май</t>
  </si>
  <si>
    <t>Аренда</t>
  </si>
  <si>
    <t>837 0401 5100211 001 224</t>
  </si>
  <si>
    <t xml:space="preserve">Справка по использованию средств ФБ по состоянию на ______________________ 2010года </t>
  </si>
  <si>
    <t>1</t>
  </si>
  <si>
    <t>2</t>
  </si>
  <si>
    <t>3</t>
  </si>
  <si>
    <t>7</t>
  </si>
  <si>
    <t>окт</t>
  </si>
  <si>
    <t>ноя</t>
  </si>
  <si>
    <t>дек</t>
  </si>
  <si>
    <t>янв</t>
  </si>
  <si>
    <t>фев</t>
  </si>
  <si>
    <t>мар</t>
  </si>
  <si>
    <t>апр</t>
  </si>
  <si>
    <t>июн</t>
  </si>
  <si>
    <t>июл</t>
  </si>
  <si>
    <t>авг</t>
  </si>
  <si>
    <t>приход</t>
  </si>
  <si>
    <t>отк счета</t>
  </si>
  <si>
    <t>за вед счета</t>
  </si>
  <si>
    <t>снята наличка</t>
  </si>
  <si>
    <t>изгот техпаспорта</t>
  </si>
  <si>
    <t>Соломатина</t>
  </si>
  <si>
    <t>з\плата</t>
  </si>
  <si>
    <t>подг. Тех док к кап. Ремонту</t>
  </si>
  <si>
    <t>мпжкх</t>
  </si>
  <si>
    <t>проект узла учета т\эн</t>
  </si>
  <si>
    <t>№ дома</t>
  </si>
  <si>
    <t>агропромэнерго</t>
  </si>
  <si>
    <t>испыт.эл\обор</t>
  </si>
  <si>
    <t>коломиец в в</t>
  </si>
  <si>
    <t>замена канал</t>
  </si>
  <si>
    <t>сен</t>
  </si>
  <si>
    <t>зао юрэк</t>
  </si>
  <si>
    <t>за изг сметы узла учета</t>
  </si>
  <si>
    <t>рем. Трубопров</t>
  </si>
  <si>
    <t>опрес сист</t>
  </si>
  <si>
    <t>74.76.78.80</t>
  </si>
  <si>
    <t>лидер</t>
  </si>
  <si>
    <t>обсл коммун</t>
  </si>
  <si>
    <t>газэнергопромгаз</t>
  </si>
  <si>
    <t>обсл газопр.</t>
  </si>
  <si>
    <t>рем отопл</t>
  </si>
  <si>
    <t>4</t>
  </si>
  <si>
    <t>5</t>
  </si>
  <si>
    <t>8</t>
  </si>
  <si>
    <t>9</t>
  </si>
  <si>
    <t>10</t>
  </si>
  <si>
    <t>11</t>
  </si>
  <si>
    <t>12</t>
  </si>
  <si>
    <t>6\1</t>
  </si>
  <si>
    <t>6\2</t>
  </si>
  <si>
    <t>отопление</t>
  </si>
  <si>
    <t>итого расход</t>
  </si>
  <si>
    <t>сальдо</t>
  </si>
  <si>
    <t>итого приход</t>
  </si>
  <si>
    <t>6</t>
  </si>
  <si>
    <t>м2</t>
  </si>
  <si>
    <t>ст-ть</t>
  </si>
  <si>
    <t>Караченец Любовь Наумовна</t>
  </si>
  <si>
    <t>Жабина Мария Ефимовна</t>
  </si>
  <si>
    <t>Портянко Николай Васильеви</t>
  </si>
  <si>
    <t>Приходько Наталья Васильев</t>
  </si>
  <si>
    <t>Махно Валерий Яковлевич</t>
  </si>
  <si>
    <t>Захаров Виктор Иванович</t>
  </si>
  <si>
    <t>Замылина Нина Васильевна</t>
  </si>
  <si>
    <t>Мартьянов Павел Николаевич</t>
  </si>
  <si>
    <t>Луценко Василий Афанасьева</t>
  </si>
  <si>
    <t>Кондруцкая Нина Васильевна</t>
  </si>
  <si>
    <t>Борисенко Павел Павлович</t>
  </si>
  <si>
    <t>Киселев Сергей Петрович</t>
  </si>
  <si>
    <t>Богачев Валерий Борисович</t>
  </si>
  <si>
    <t>Галушко Нина Дмитриевна</t>
  </si>
  <si>
    <t>Некрасова Нина Викторовна</t>
  </si>
  <si>
    <t>Зеленский</t>
  </si>
  <si>
    <t>Орехова Вера Николаевна</t>
  </si>
  <si>
    <t>Матов Валерий Дмитриевич</t>
  </si>
  <si>
    <t>Турок Лариса Николаевна</t>
  </si>
  <si>
    <t>Родинко Сергей Иванович</t>
  </si>
  <si>
    <t>Зорина Лидия Петровна</t>
  </si>
  <si>
    <t>Шинявский Александр Николаевич</t>
  </si>
  <si>
    <t>Лукьяненко Светлана Алексеевна</t>
  </si>
  <si>
    <t>Душейко Раиса Федоровна</t>
  </si>
  <si>
    <t>Быструшкина Нина Кирилловна</t>
  </si>
  <si>
    <t>начислено</t>
  </si>
  <si>
    <t>перечислено</t>
  </si>
  <si>
    <t>долг-/переплата+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</si>
  <si>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</si>
  <si>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</si>
  <si>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</si>
  <si>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</si>
  <si>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</si>
  <si>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</si>
  <si>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</si>
  <si>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</si>
  <si>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</si>
  <si>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</si>
  <si>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</si>
  <si>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Новосельцева Маиса Алаудиновна</t>
  </si>
  <si>
    <t>Крапивина Любовь Николаевна</t>
  </si>
  <si>
    <t>Лукьяненко Александр Николаевич</t>
  </si>
  <si>
    <t>Просяник Галина И.</t>
  </si>
  <si>
    <t>Десяткова Любовь Григорьевна</t>
  </si>
  <si>
    <t>Соловьева Наталья Владимировна</t>
  </si>
  <si>
    <t>Гребенюк Александр Николаевич</t>
  </si>
  <si>
    <t>Пономаренко Борис Николаевич</t>
  </si>
  <si>
    <t>Рубаненко Михаил Гаврилович</t>
  </si>
  <si>
    <t>Лавлинский Александр Михайлович</t>
  </si>
  <si>
    <t>Мазуренко Татьяна Алексеевна</t>
  </si>
  <si>
    <t>Богатырев Николай Федорович</t>
  </si>
  <si>
    <t>Майборода Анатолий Григорьевич</t>
  </si>
  <si>
    <t>Бондаренко Светлана Семеновна</t>
  </si>
  <si>
    <t>Зайцева Валентина Игнатьевна</t>
  </si>
  <si>
    <t>Никитина Людмила Михайловна</t>
  </si>
  <si>
    <t>Пономарев Владимир Алексеевич</t>
  </si>
  <si>
    <t>Гончарова Светлана Михаиловна</t>
  </si>
  <si>
    <t>ФрайбергАлександр Альбертович</t>
  </si>
  <si>
    <t>Кондруцкий Виктор Вячеславович</t>
  </si>
  <si>
    <t xml:space="preserve">Непочатых Михаил Стефанович </t>
  </si>
  <si>
    <t>Белоконь Наталья Николаевна</t>
  </si>
  <si>
    <t>Калантаевская Ольга Николаевна</t>
  </si>
  <si>
    <t>Ведомость задолженности по платежам за места общего пользования на 01 сентября 2011 года</t>
  </si>
  <si>
    <r>
      <t> </t>
    </r>
    <r>
      <rPr>
        <b/>
        <sz val="12"/>
        <rFont val="Times New Roman"/>
        <family val="1"/>
      </rPr>
      <t>Малиновская Светлана Петровна</t>
    </r>
  </si>
  <si>
    <t>Буряк Сергей Александрович</t>
  </si>
  <si>
    <r>
      <t> </t>
    </r>
    <r>
      <rPr>
        <b/>
        <sz val="12"/>
        <rFont val="Times New Roman"/>
        <family val="1"/>
      </rPr>
      <t>Мухина Мария Григорьевна</t>
    </r>
  </si>
  <si>
    <r>
      <t> </t>
    </r>
    <r>
      <rPr>
        <b/>
        <sz val="12"/>
        <rFont val="Times New Roman"/>
        <family val="1"/>
      </rPr>
      <t>Сальков Александр Николаевич</t>
    </r>
  </si>
  <si>
    <t>Родионова Светлана Николаевна </t>
  </si>
  <si>
    <t>Тараба Галина Викторовна </t>
  </si>
  <si>
    <r>
      <t> </t>
    </r>
    <r>
      <rPr>
        <b/>
        <sz val="12"/>
        <rFont val="Times New Roman"/>
        <family val="1"/>
      </rPr>
      <t>Губанова Инна Евгеньевна</t>
    </r>
  </si>
  <si>
    <r>
      <t> </t>
    </r>
    <r>
      <rPr>
        <b/>
        <sz val="12"/>
        <rFont val="Times New Roman"/>
        <family val="1"/>
      </rPr>
      <t>Скрипникова Валентина Владимировна</t>
    </r>
  </si>
  <si>
    <t>Шульга Елена Евгеньевна</t>
  </si>
  <si>
    <t>Чабак Петр Николаевич </t>
  </si>
  <si>
    <t> Тараба Александр Викторович</t>
  </si>
  <si>
    <r>
      <t> </t>
    </r>
    <r>
      <rPr>
        <b/>
        <sz val="12"/>
        <rFont val="Times New Roman"/>
        <family val="1"/>
      </rPr>
      <t>Магала Любовь Ивановна</t>
    </r>
  </si>
  <si>
    <r>
      <t> </t>
    </r>
    <r>
      <rPr>
        <b/>
        <sz val="12"/>
        <rFont val="Times New Roman"/>
        <family val="1"/>
      </rPr>
      <t>Петухов Евгений Владимирович</t>
    </r>
  </si>
  <si>
    <r>
      <t>Диденко Людмила Михайловна</t>
    </r>
    <r>
      <rPr>
        <sz val="10"/>
        <rFont val="Times New Roman"/>
        <family val="1"/>
      </rPr>
      <t> </t>
    </r>
  </si>
  <si>
    <t>13</t>
  </si>
  <si>
    <t>14</t>
  </si>
  <si>
    <t>15</t>
  </si>
  <si>
    <t>16</t>
  </si>
  <si>
    <t>17</t>
  </si>
  <si>
    <t>18</t>
  </si>
  <si>
    <r>
      <t> </t>
    </r>
    <r>
      <rPr>
        <b/>
        <sz val="12"/>
        <rFont val="Times New Roman"/>
        <family val="1"/>
      </rPr>
      <t>Шейхова Татьяна Васильевна</t>
    </r>
  </si>
  <si>
    <t>Агапова Людмила Ивановна</t>
  </si>
  <si>
    <t>Васильченко Наталья Анатольевна</t>
  </si>
  <si>
    <r>
      <t> </t>
    </r>
    <r>
      <rPr>
        <b/>
        <sz val="12"/>
        <rFont val="Times New Roman"/>
        <family val="1"/>
      </rPr>
      <t>Трубачеев Дмитрий Валерьевич</t>
    </r>
  </si>
  <si>
    <t xml:space="preserve">Зайцев Валерий Федорович </t>
  </si>
  <si>
    <t>Лобань Виктор Николаевич</t>
  </si>
  <si>
    <r>
      <t> </t>
    </r>
    <r>
      <rPr>
        <b/>
        <sz val="12"/>
        <rFont val="Times New Roman"/>
        <family val="1"/>
      </rPr>
      <t>Малыш Надежда Георгиевна</t>
    </r>
  </si>
  <si>
    <r>
      <t> </t>
    </r>
    <r>
      <rPr>
        <b/>
        <sz val="12"/>
        <rFont val="Times New Roman"/>
        <family val="1"/>
      </rPr>
      <t xml:space="preserve">Ленченко Любовь Ивановна </t>
    </r>
  </si>
  <si>
    <t>Бакай Любовь Васильевна</t>
  </si>
  <si>
    <r>
      <t> </t>
    </r>
    <r>
      <rPr>
        <b/>
        <sz val="12"/>
        <rFont val="Times New Roman"/>
        <family val="1"/>
      </rPr>
      <t>Копай Валентина Александровна</t>
    </r>
  </si>
  <si>
    <t>Морозов  Павел Алексеевич </t>
  </si>
  <si>
    <t> Ткаченко Елена Владимировна</t>
  </si>
  <si>
    <r>
      <t> </t>
    </r>
    <r>
      <rPr>
        <b/>
        <sz val="12"/>
        <rFont val="Times New Roman"/>
        <family val="1"/>
      </rPr>
      <t>Ахметвалеева Надежда Петровна</t>
    </r>
  </si>
  <si>
    <t>Шулыма Владимир Федорович</t>
  </si>
  <si>
    <r>
      <t> </t>
    </r>
    <r>
      <rPr>
        <b/>
        <sz val="12"/>
        <rFont val="Times New Roman"/>
        <family val="1"/>
      </rPr>
      <t> Парыгина Татьяна Михайловна</t>
    </r>
  </si>
  <si>
    <t>Брехуненко Сергей Николаевич</t>
  </si>
  <si>
    <r>
      <t>Костюк Николай Андреевич</t>
    </r>
    <r>
      <rPr>
        <sz val="10"/>
        <rFont val="Times New Roman"/>
        <family val="1"/>
      </rPr>
      <t> </t>
    </r>
  </si>
  <si>
    <r>
      <t> </t>
    </r>
    <r>
      <rPr>
        <b/>
        <sz val="12"/>
        <rFont val="Times New Roman"/>
        <family val="1"/>
      </rPr>
      <t>Островский Ростислав Валентинович</t>
    </r>
  </si>
  <si>
    <r>
      <t> </t>
    </r>
    <r>
      <rPr>
        <b/>
        <sz val="12"/>
        <rFont val="Times New Roman"/>
        <family val="1"/>
      </rPr>
      <t>Хамрач Сергей Владимирович</t>
    </r>
  </si>
  <si>
    <r>
      <t> </t>
    </r>
    <r>
      <rPr>
        <b/>
        <sz val="12"/>
        <rFont val="Times New Roman"/>
        <family val="1"/>
      </rPr>
      <t>Галициыа Вера Васильевна</t>
    </r>
  </si>
  <si>
    <r>
      <t> </t>
    </r>
    <r>
      <rPr>
        <b/>
        <sz val="12"/>
        <rFont val="Times New Roman"/>
        <family val="1"/>
      </rPr>
      <t> Ткаченко Зинаида Петровна Эльвира Петровна)</t>
    </r>
  </si>
  <si>
    <r>
      <t> </t>
    </r>
    <r>
      <rPr>
        <b/>
        <sz val="12"/>
        <rFont val="Times New Roman"/>
        <family val="1"/>
      </rPr>
      <t> Макарова Светлана Александровна (Валерий Мих)</t>
    </r>
  </si>
  <si>
    <t>расценка на январь</t>
  </si>
  <si>
    <t>расценка с 1/02/12</t>
  </si>
  <si>
    <t>долг-/переплата+/на 01/01/12г.</t>
  </si>
  <si>
    <r>
      <t> </t>
    </r>
    <r>
      <rPr>
        <b/>
        <sz val="12"/>
        <rFont val="Times New Roman"/>
        <family val="1"/>
      </rPr>
      <t>Галицина Вера Васильевна</t>
    </r>
  </si>
  <si>
    <t>Сведения о расходе воды, электроэнергии, газа, теплоэнергии в среднем за месяц</t>
  </si>
  <si>
    <t>К-во прописанных жильцов</t>
  </si>
  <si>
    <t>Фактически проживает жильцов</t>
  </si>
  <si>
    <t>Расход холодной воды в среднем за месяц</t>
  </si>
  <si>
    <t>Расход горячей воды в среднем за месяц</t>
  </si>
  <si>
    <t>Вид отопления (центральное, индивидуальное)</t>
  </si>
  <si>
    <t>Расход электроэнергии в среднем за месяц</t>
  </si>
  <si>
    <t>Расход газа в среднем за месяц</t>
  </si>
  <si>
    <t>Расход тепловой энергии в среднем за месяц</t>
  </si>
  <si>
    <t>Подпись собственника жилья</t>
  </si>
  <si>
    <t>ФИО и подпись старшего по дому__________________________________________________________</t>
  </si>
  <si>
    <t>пер. Интернациональный</t>
  </si>
  <si>
    <t>дом 8</t>
  </si>
  <si>
    <t>дом 59</t>
  </si>
  <si>
    <t>чел.</t>
  </si>
  <si>
    <t>чел</t>
  </si>
  <si>
    <t>м3</t>
  </si>
  <si>
    <t>г/кал</t>
  </si>
  <si>
    <t>квт</t>
  </si>
  <si>
    <t>Реестр членов товарищества собственников жилья</t>
  </si>
  <si>
    <t>№ п/п</t>
  </si>
  <si>
    <t>Адрес многоквартирного дома</t>
  </si>
  <si>
    <t>Члены  товарищества собственников жилья</t>
  </si>
  <si>
    <t>Доля в праве общей собственности на общее имущество в многоквартирном доме</t>
  </si>
  <si>
    <t>Вид собственности (частная, государственная, муниципальная)</t>
  </si>
  <si>
    <t>улица, № дома</t>
  </si>
  <si>
    <t>№ квартиры или № нежилого помещения</t>
  </si>
  <si>
    <t>Физические лица (Ф.И.О.) Юридические лица (наименование)</t>
  </si>
  <si>
    <t>Телефон собственника помещения для связи</t>
  </si>
  <si>
    <t>частная</t>
  </si>
  <si>
    <t xml:space="preserve">Жилая площадь квартиры </t>
  </si>
  <si>
    <t>Общая площадь квартиры (жилых и нежилых помещений)</t>
  </si>
  <si>
    <t>Лоджия, балкон</t>
  </si>
  <si>
    <t>Сведения из тех/паспорта или из свидетельства о праве собственности ( м2)</t>
  </si>
  <si>
    <t>Товарищество собственников жилья "Виктория"</t>
  </si>
  <si>
    <t xml:space="preserve">Общая площадь квартир и нежилых помещений дома № 8 по пер. Интернациональный, м2 853,1 общая площадь дома, 1432,8м2 </t>
  </si>
  <si>
    <t>пер. Интернациональный дом № 8</t>
  </si>
  <si>
    <t> Хамрач Сергей Владимирович</t>
  </si>
  <si>
    <t>89189687691</t>
  </si>
  <si>
    <t>89182537042</t>
  </si>
  <si>
    <t>89182739993</t>
  </si>
  <si>
    <t>Мухина Мария Григорьевна</t>
  </si>
  <si>
    <r>
      <t> </t>
    </r>
    <r>
      <rPr>
        <b/>
        <sz val="12"/>
        <rFont val="Times New Roman"/>
        <family val="1"/>
      </rPr>
      <t>Салькова Надежда Петровна</t>
    </r>
  </si>
  <si>
    <t>89189511322</t>
  </si>
  <si>
    <t>89182123960</t>
  </si>
  <si>
    <t>89184107793</t>
  </si>
  <si>
    <t>89182323514</t>
  </si>
  <si>
    <t>89184333290</t>
  </si>
  <si>
    <t>89183571195</t>
  </si>
  <si>
    <t>89186706780</t>
  </si>
  <si>
    <t>89284351145</t>
  </si>
  <si>
    <t>88616531610</t>
  </si>
  <si>
    <r>
      <t> </t>
    </r>
    <r>
      <rPr>
        <b/>
        <sz val="12"/>
        <rFont val="Times New Roman"/>
        <family val="1"/>
      </rPr>
      <t>Петухова Маргарита Александровна</t>
    </r>
  </si>
  <si>
    <t>89181816450</t>
  </si>
  <si>
    <t>89181327633</t>
  </si>
  <si>
    <r>
      <t> </t>
    </r>
    <r>
      <rPr>
        <b/>
        <sz val="12"/>
        <rFont val="Times New Roman"/>
        <family val="1"/>
      </rPr>
      <t> Ткаченко Эльвира Андреевна</t>
    </r>
  </si>
  <si>
    <t>88616541185</t>
  </si>
  <si>
    <r>
      <t> </t>
    </r>
    <r>
      <rPr>
        <b/>
        <sz val="12"/>
        <rFont val="Times New Roman"/>
        <family val="1"/>
      </rPr>
      <t> Макаров Валерий Михайлович</t>
    </r>
  </si>
  <si>
    <r>
      <t> </t>
    </r>
    <r>
      <rPr>
        <b/>
        <sz val="12"/>
        <rFont val="Times New Roman"/>
        <family val="1"/>
      </rPr>
      <t> Макаров Михаил Валерьевич</t>
    </r>
  </si>
  <si>
    <t>89180780264</t>
  </si>
  <si>
    <t>89189874712</t>
  </si>
  <si>
    <t>Шейхова Татьяна Васильевна</t>
  </si>
  <si>
    <t>88616532848</t>
  </si>
  <si>
    <t>Трубачев Дмитрий Валерьевич</t>
  </si>
  <si>
    <t>Трубачева Наталья Владимировна</t>
  </si>
  <si>
    <t>Трубачева Диана Дмитриевна</t>
  </si>
  <si>
    <t>Трубачева Алина Дмитриевна</t>
  </si>
  <si>
    <t>Трубачев Владимир Дмитриевич</t>
  </si>
  <si>
    <t>Зайцев Валерий Федорович</t>
  </si>
  <si>
    <t>Лобань Галина Андреевна</t>
  </si>
  <si>
    <t>Малыш Надежда Георгиевна</t>
  </si>
  <si>
    <t>Ленченко Любовь Ивановна</t>
  </si>
  <si>
    <t>88616531102</t>
  </si>
  <si>
    <t>Малыш Татьяна Александровна</t>
  </si>
  <si>
    <t>Копай Валентина Александровна</t>
  </si>
  <si>
    <t>88616540451</t>
  </si>
  <si>
    <t>Морозов Павел Алексеевич</t>
  </si>
  <si>
    <t>Морозова Марина Григорьевна</t>
  </si>
  <si>
    <t>Ткаченко Евгений Николаевич</t>
  </si>
  <si>
    <t>Ахметвалеева Надежда Петровна</t>
  </si>
  <si>
    <t>88616544159</t>
  </si>
  <si>
    <t>Парыгина Татьяна Михайловна</t>
  </si>
  <si>
    <t xml:space="preserve">Брехуненко Сергей Николаевич </t>
  </si>
  <si>
    <t xml:space="preserve">Брехуненко Ольга Петровна </t>
  </si>
  <si>
    <t>88616541523</t>
  </si>
  <si>
    <t>Костюк Николай Андреевич</t>
  </si>
  <si>
    <t>Островская Антонина Константиновна</t>
  </si>
  <si>
    <t>ул. Интернациональная дом № 59</t>
  </si>
  <si>
    <t>по состоянию на 25 03 2013 года</t>
  </si>
  <si>
    <t>Адрес ТСЖ (юридический) 353800 Краснодарский край, Красноармейский район,  ст. Полтавская, ул. Интернациональная, д.59, кв.9</t>
  </si>
  <si>
    <t>Перечень многоквартирных домов ТСЖ, контактный телефон: два 18ти квартирных жилой дома №  Телефон 8918218553</t>
  </si>
  <si>
    <t>ФИО председателя правления ТСЖ, контактный телефон:Бакай Любовь, 8918218553</t>
  </si>
  <si>
    <t>по свидетельству</t>
  </si>
  <si>
    <t>оплата</t>
  </si>
  <si>
    <t>по техпаспорту</t>
  </si>
  <si>
    <t>Терещенко Александр Эдуардович</t>
  </si>
  <si>
    <t>хол. Вода</t>
  </si>
  <si>
    <t xml:space="preserve">Общая площадь квартир и нежилых помещений дома № 59ул. Интернациональая, м2 855,9 общая площадь дома, 1432,8м2 </t>
  </si>
  <si>
    <t>88616533157</t>
  </si>
  <si>
    <t>89184739144</t>
  </si>
  <si>
    <t>89163251773</t>
  </si>
  <si>
    <t>89180479442</t>
  </si>
  <si>
    <t>89182104979</t>
  </si>
  <si>
    <t>89181472115</t>
  </si>
  <si>
    <t>89183469873</t>
  </si>
  <si>
    <t>89181884864</t>
  </si>
  <si>
    <t>89186526762</t>
  </si>
  <si>
    <t>89181218553</t>
  </si>
  <si>
    <t>89186225168</t>
  </si>
  <si>
    <t>89530752723</t>
  </si>
  <si>
    <t>Минаева Елена Владимировна</t>
  </si>
  <si>
    <t>89184528517</t>
  </si>
  <si>
    <t>89186567436</t>
  </si>
  <si>
    <t>89002812556</t>
  </si>
  <si>
    <t>88616540534</t>
  </si>
  <si>
    <t>Островский Ростислав Валентинович</t>
  </si>
  <si>
    <t>88616541534</t>
  </si>
  <si>
    <t>Председатель тсж "Виктория"</t>
  </si>
  <si>
    <t>Бакай Л.В.</t>
  </si>
  <si>
    <t>ИНН ТСЖ2336020534     ОГРН ТСЖ 1082336000834    Дата создания ТСЖ -19 сентября 2008 г.</t>
  </si>
  <si>
    <t>нет заявл</t>
  </si>
  <si>
    <t>12/13 перевыб устав</t>
  </si>
  <si>
    <t>Петухова М.А.</t>
  </si>
  <si>
    <t>Ткаченко Эльвира Андреевна</t>
  </si>
  <si>
    <t>Макаров Михаил Валерьевич</t>
  </si>
  <si>
    <t>Макаров Валерий Михайлович</t>
  </si>
  <si>
    <t>Адрес ТСЖ (юридический) 353800 Краснодарский край, Красноармейский район,  ст. Полтавская, пер. Интернациональный, д.8, кв.14</t>
  </si>
  <si>
    <t>Петухова Маргарита Александровна</t>
  </si>
  <si>
    <t>Петухов Евгений Владимирович</t>
  </si>
  <si>
    <t>ФИО председателя правления ТСЖ, контактный телефон: Петухова Маргарита Александровна, 89181816450</t>
  </si>
  <si>
    <t>Малиновская Светлана Петровна</t>
  </si>
  <si>
    <t>Салькова Надежда Петровна</t>
  </si>
  <si>
    <t>Сальков Александр Николаевич</t>
  </si>
  <si>
    <t>Скрипникова Валентина Владимировна</t>
  </si>
  <si>
    <t>Губанова Инна Евгеньевна</t>
  </si>
  <si>
    <t>Галицина Вера Васильевна</t>
  </si>
  <si>
    <t>Магала Любовь Ивановна</t>
  </si>
  <si>
    <t>Перечень многоквартирных домов ТСЖ, контактный телефон: один 18ти квартирный жилой дом № 8  по пер. Интернациональный. Телефон 89181816450</t>
  </si>
  <si>
    <t>Кузьмина Наталья Владимировна</t>
  </si>
  <si>
    <t>Терновая Лариса Анатольевна</t>
  </si>
  <si>
    <t>89186563885</t>
  </si>
  <si>
    <t>89889545131</t>
  </si>
  <si>
    <t>89186378137</t>
  </si>
  <si>
    <t>88616540134</t>
  </si>
  <si>
    <t>прот 13</t>
  </si>
  <si>
    <t>Никитина Галина Степановна</t>
  </si>
  <si>
    <t>Кузьмина Игорь Анатольевич</t>
  </si>
  <si>
    <t>Доли</t>
  </si>
  <si>
    <t>Дедков Даниил Андреевич</t>
  </si>
  <si>
    <t>Кузьмин Владимир Игоревич</t>
  </si>
  <si>
    <t>по состоянию на 20 03 2017 года</t>
  </si>
  <si>
    <t>89180794879</t>
  </si>
  <si>
    <t>89186556922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</si>
</sst>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8"/>
      <name val="Arial Cyr"/>
      <family val="0"/>
    </font>
    <font>
      <b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1"/>
      <color indexed="12"/>
      <name val="Arial Cyr"/>
      <family val="2"/>
    </font>
    <font>
      <b/>
      <sz val="18"/>
      <color indexed="12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56"/>
      <name val="Arial Cyr"/>
      <family val="0"/>
    </font>
    <font>
      <sz val="10"/>
      <name val="Arial"/>
      <family val="2"/>
    </font>
    <font>
      <b/>
      <sz val="10"/>
      <color indexed="5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15" borderId="10" xfId="0" applyFill="1" applyBorder="1" applyAlignment="1">
      <alignment horizontal="center"/>
    </xf>
    <xf numFmtId="0" fontId="1" fillId="15" borderId="10" xfId="0" applyFont="1" applyFill="1" applyBorder="1" applyAlignment="1">
      <alignment horizontal="center" wrapText="1"/>
    </xf>
    <xf numFmtId="2" fontId="1" fillId="15" borderId="10" xfId="0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5" fillId="15" borderId="0" xfId="0" applyFont="1" applyFill="1" applyBorder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10" xfId="0" applyFont="1" applyFill="1" applyBorder="1" applyAlignment="1">
      <alignment horizontal="left" wrapText="1"/>
    </xf>
    <xf numFmtId="49" fontId="1" fillId="15" borderId="10" xfId="0" applyNumberFormat="1" applyFont="1" applyFill="1" applyBorder="1" applyAlignment="1">
      <alignment horizontal="center" wrapText="1"/>
    </xf>
    <xf numFmtId="0" fontId="0" fillId="15" borderId="0" xfId="0" applyFill="1" applyAlignment="1">
      <alignment horizontal="center" wrapText="1"/>
    </xf>
    <xf numFmtId="0" fontId="1" fillId="15" borderId="10" xfId="0" applyFont="1" applyFill="1" applyBorder="1" applyAlignment="1">
      <alignment horizontal="center" wrapText="1"/>
    </xf>
    <xf numFmtId="0" fontId="0" fillId="15" borderId="10" xfId="0" applyFill="1" applyBorder="1" applyAlignment="1">
      <alignment horizontal="center" wrapText="1"/>
    </xf>
    <xf numFmtId="0" fontId="10" fillId="15" borderId="10" xfId="0" applyFont="1" applyFill="1" applyBorder="1" applyAlignment="1">
      <alignment horizontal="left" wrapText="1"/>
    </xf>
    <xf numFmtId="0" fontId="6" fillId="15" borderId="10" xfId="0" applyFont="1" applyFill="1" applyBorder="1" applyAlignment="1">
      <alignment horizontal="center" wrapText="1"/>
    </xf>
    <xf numFmtId="14" fontId="1" fillId="15" borderId="10" xfId="0" applyNumberFormat="1" applyFont="1" applyFill="1" applyBorder="1" applyAlignment="1">
      <alignment horizontal="center"/>
    </xf>
    <xf numFmtId="178" fontId="1" fillId="15" borderId="10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left" wrapText="1"/>
    </xf>
    <xf numFmtId="0" fontId="11" fillId="15" borderId="10" xfId="0" applyFont="1" applyFill="1" applyBorder="1" applyAlignment="1">
      <alignment horizontal="left" wrapText="1"/>
    </xf>
    <xf numFmtId="0" fontId="11" fillId="15" borderId="0" xfId="0" applyFont="1" applyFill="1" applyAlignment="1">
      <alignment horizontal="center"/>
    </xf>
    <xf numFmtId="49" fontId="8" fillId="15" borderId="10" xfId="0" applyNumberFormat="1" applyFont="1" applyFill="1" applyBorder="1" applyAlignment="1">
      <alignment horizontal="center" wrapText="1"/>
    </xf>
    <xf numFmtId="0" fontId="0" fillId="15" borderId="0" xfId="0" applyFill="1" applyAlignment="1">
      <alignment horizontal="left" wrapText="1"/>
    </xf>
    <xf numFmtId="0" fontId="1" fillId="15" borderId="0" xfId="0" applyFont="1" applyFill="1" applyAlignment="1">
      <alignment horizontal="center" wrapText="1"/>
    </xf>
    <xf numFmtId="4" fontId="4" fillId="15" borderId="10" xfId="0" applyNumberFormat="1" applyFont="1" applyFill="1" applyBorder="1" applyAlignment="1">
      <alignment horizontal="center"/>
    </xf>
    <xf numFmtId="4" fontId="0" fillId="15" borderId="0" xfId="0" applyNumberFormat="1" applyFill="1" applyAlignment="1">
      <alignment horizontal="center"/>
    </xf>
    <xf numFmtId="4" fontId="11" fillId="15" borderId="10" xfId="0" applyNumberFormat="1" applyFont="1" applyFill="1" applyBorder="1" applyAlignment="1">
      <alignment horizontal="center"/>
    </xf>
    <xf numFmtId="4" fontId="9" fillId="15" borderId="0" xfId="0" applyNumberFormat="1" applyFont="1" applyFill="1" applyAlignment="1">
      <alignment horizontal="center"/>
    </xf>
    <xf numFmtId="4" fontId="11" fillId="18" borderId="10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 wrapText="1"/>
    </xf>
    <xf numFmtId="49" fontId="32" fillId="15" borderId="10" xfId="0" applyNumberFormat="1" applyFont="1" applyFill="1" applyBorder="1" applyAlignment="1">
      <alignment horizontal="center" wrapText="1"/>
    </xf>
    <xf numFmtId="2" fontId="31" fillId="15" borderId="10" xfId="0" applyNumberFormat="1" applyFont="1" applyFill="1" applyBorder="1" applyAlignment="1">
      <alignment horizontal="center"/>
    </xf>
    <xf numFmtId="2" fontId="32" fillId="15" borderId="10" xfId="0" applyNumberFormat="1" applyFont="1" applyFill="1" applyBorder="1" applyAlignment="1">
      <alignment horizontal="center"/>
    </xf>
    <xf numFmtId="0" fontId="31" fillId="15" borderId="10" xfId="0" applyFont="1" applyFill="1" applyBorder="1" applyAlignment="1">
      <alignment horizontal="left" wrapText="1"/>
    </xf>
    <xf numFmtId="4" fontId="31" fillId="15" borderId="10" xfId="0" applyNumberFormat="1" applyFont="1" applyFill="1" applyBorder="1" applyAlignment="1">
      <alignment horizontal="center"/>
    </xf>
    <xf numFmtId="0" fontId="31" fillId="15" borderId="0" xfId="0" applyFont="1" applyFill="1" applyAlignment="1">
      <alignment horizontal="center"/>
    </xf>
    <xf numFmtId="4" fontId="32" fillId="15" borderId="10" xfId="0" applyNumberFormat="1" applyFont="1" applyFill="1" applyBorder="1" applyAlignment="1">
      <alignment horizontal="center"/>
    </xf>
    <xf numFmtId="4" fontId="31" fillId="15" borderId="0" xfId="0" applyNumberFormat="1" applyFont="1" applyFill="1" applyAlignment="1">
      <alignment horizontal="center"/>
    </xf>
    <xf numFmtId="0" fontId="32" fillId="15" borderId="10" xfId="0" applyFont="1" applyFill="1" applyBorder="1" applyAlignment="1">
      <alignment horizontal="left" wrapText="1"/>
    </xf>
    <xf numFmtId="0" fontId="32" fillId="15" borderId="0" xfId="0" applyFont="1" applyFill="1" applyAlignment="1">
      <alignment horizontal="center"/>
    </xf>
    <xf numFmtId="4" fontId="32" fillId="15" borderId="0" xfId="0" applyNumberFormat="1" applyFont="1" applyFill="1" applyAlignment="1">
      <alignment horizontal="center"/>
    </xf>
    <xf numFmtId="4" fontId="11" fillId="15" borderId="0" xfId="0" applyNumberFormat="1" applyFont="1" applyFill="1" applyAlignment="1">
      <alignment horizontal="center"/>
    </xf>
    <xf numFmtId="4" fontId="33" fillId="15" borderId="10" xfId="0" applyNumberFormat="1" applyFont="1" applyFill="1" applyBorder="1" applyAlignment="1">
      <alignment horizontal="center"/>
    </xf>
    <xf numFmtId="0" fontId="34" fillId="15" borderId="10" xfId="0" applyFont="1" applyFill="1" applyBorder="1" applyAlignment="1">
      <alignment horizontal="left" wrapText="1"/>
    </xf>
    <xf numFmtId="4" fontId="31" fillId="15" borderId="11" xfId="0" applyNumberFormat="1" applyFont="1" applyFill="1" applyBorder="1" applyAlignment="1">
      <alignment horizontal="center"/>
    </xf>
    <xf numFmtId="0" fontId="35" fillId="15" borderId="10" xfId="0" applyFont="1" applyFill="1" applyBorder="1" applyAlignment="1">
      <alignment horizontal="left" wrapText="1"/>
    </xf>
    <xf numFmtId="4" fontId="35" fillId="15" borderId="10" xfId="0" applyNumberFormat="1" applyFont="1" applyFill="1" applyBorder="1" applyAlignment="1">
      <alignment horizontal="center"/>
    </xf>
    <xf numFmtId="0" fontId="36" fillId="15" borderId="0" xfId="0" applyFont="1" applyFill="1" applyAlignment="1">
      <alignment horizontal="center"/>
    </xf>
    <xf numFmtId="2" fontId="8" fillId="15" borderId="10" xfId="0" applyNumberFormat="1" applyFont="1" applyFill="1" applyBorder="1" applyAlignment="1">
      <alignment horizontal="center"/>
    </xf>
    <xf numFmtId="3" fontId="32" fillId="15" borderId="10" xfId="0" applyNumberFormat="1" applyFont="1" applyFill="1" applyBorder="1" applyAlignment="1">
      <alignment horizontal="center"/>
    </xf>
    <xf numFmtId="3" fontId="31" fillId="15" borderId="10" xfId="0" applyNumberFormat="1" applyFont="1" applyFill="1" applyBorder="1" applyAlignment="1">
      <alignment horizontal="center"/>
    </xf>
    <xf numFmtId="3" fontId="11" fillId="15" borderId="10" xfId="0" applyNumberFormat="1" applyFont="1" applyFill="1" applyBorder="1" applyAlignment="1">
      <alignment horizontal="center"/>
    </xf>
    <xf numFmtId="4" fontId="11" fillId="15" borderId="0" xfId="0" applyNumberFormat="1" applyFont="1" applyFill="1" applyBorder="1" applyAlignment="1">
      <alignment horizontal="center"/>
    </xf>
    <xf numFmtId="185" fontId="11" fillId="15" borderId="10" xfId="0" applyNumberFormat="1" applyFont="1" applyFill="1" applyBorder="1" applyAlignment="1">
      <alignment horizontal="center"/>
    </xf>
    <xf numFmtId="4" fontId="31" fillId="18" borderId="10" xfId="0" applyNumberFormat="1" applyFont="1" applyFill="1" applyBorder="1" applyAlignment="1">
      <alignment horizontal="center"/>
    </xf>
    <xf numFmtId="4" fontId="32" fillId="18" borderId="10" xfId="0" applyNumberFormat="1" applyFont="1" applyFill="1" applyBorder="1" applyAlignment="1">
      <alignment horizontal="center"/>
    </xf>
    <xf numFmtId="0" fontId="9" fillId="15" borderId="10" xfId="0" applyFont="1" applyFill="1" applyBorder="1" applyAlignment="1">
      <alignment horizontal="left" wrapText="1"/>
    </xf>
    <xf numFmtId="3" fontId="7" fillId="15" borderId="10" xfId="0" applyNumberFormat="1" applyFont="1" applyFill="1" applyBorder="1" applyAlignment="1">
      <alignment horizontal="center"/>
    </xf>
    <xf numFmtId="4" fontId="9" fillId="15" borderId="10" xfId="0" applyNumberFormat="1" applyFont="1" applyFill="1" applyBorder="1" applyAlignment="1">
      <alignment horizontal="center"/>
    </xf>
    <xf numFmtId="0" fontId="8" fillId="15" borderId="10" xfId="0" applyFont="1" applyFill="1" applyBorder="1" applyAlignment="1">
      <alignment horizontal="left" wrapText="1"/>
    </xf>
    <xf numFmtId="3" fontId="9" fillId="15" borderId="10" xfId="0" applyNumberFormat="1" applyFont="1" applyFill="1" applyBorder="1" applyAlignment="1">
      <alignment horizontal="center"/>
    </xf>
    <xf numFmtId="0" fontId="7" fillId="18" borderId="0" xfId="0" applyFont="1" applyFill="1" applyAlignment="1">
      <alignment horizontal="center"/>
    </xf>
    <xf numFmtId="49" fontId="8" fillId="15" borderId="10" xfId="0" applyNumberFormat="1" applyFont="1" applyFill="1" applyBorder="1" applyAlignment="1">
      <alignment horizontal="center" wrapText="1"/>
    </xf>
    <xf numFmtId="49" fontId="9" fillId="15" borderId="10" xfId="0" applyNumberFormat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wrapText="1"/>
    </xf>
    <xf numFmtId="0" fontId="37" fillId="15" borderId="0" xfId="0" applyFont="1" applyFill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37" fillId="15" borderId="10" xfId="0" applyFont="1" applyFill="1" applyBorder="1" applyAlignment="1">
      <alignment horizontal="center"/>
    </xf>
    <xf numFmtId="0" fontId="37" fillId="15" borderId="0" xfId="0" applyFont="1" applyFill="1" applyAlignment="1">
      <alignment horizontal="center" wrapText="1"/>
    </xf>
    <xf numFmtId="0" fontId="37" fillId="15" borderId="10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8" borderId="10" xfId="0" applyNumberFormat="1" applyFont="1" applyFill="1" applyBorder="1" applyAlignment="1">
      <alignment horizontal="center"/>
    </xf>
    <xf numFmtId="4" fontId="7" fillId="15" borderId="10" xfId="0" applyNumberFormat="1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4" fontId="38" fillId="15" borderId="10" xfId="0" applyNumberFormat="1" applyFont="1" applyFill="1" applyBorder="1" applyAlignment="1">
      <alignment horizontal="center"/>
    </xf>
    <xf numFmtId="0" fontId="38" fillId="15" borderId="0" xfId="0" applyFont="1" applyFill="1" applyAlignment="1">
      <alignment horizontal="center"/>
    </xf>
    <xf numFmtId="0" fontId="4" fillId="15" borderId="0" xfId="0" applyFont="1" applyFill="1" applyAlignment="1">
      <alignment horizontal="center" wrapText="1"/>
    </xf>
    <xf numFmtId="4" fontId="37" fillId="15" borderId="0" xfId="0" applyNumberFormat="1" applyFont="1" applyFill="1" applyAlignment="1">
      <alignment horizontal="center"/>
    </xf>
    <xf numFmtId="4" fontId="37" fillId="15" borderId="10" xfId="0" applyNumberFormat="1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 wrapText="1"/>
    </xf>
    <xf numFmtId="2" fontId="39" fillId="15" borderId="10" xfId="0" applyNumberFormat="1" applyFont="1" applyFill="1" applyBorder="1" applyAlignment="1">
      <alignment horizontal="center"/>
    </xf>
    <xf numFmtId="0" fontId="39" fillId="15" borderId="0" xfId="0" applyFont="1" applyFill="1" applyAlignment="1">
      <alignment horizontal="center"/>
    </xf>
    <xf numFmtId="0" fontId="40" fillId="15" borderId="12" xfId="0" applyFont="1" applyFill="1" applyBorder="1" applyAlignment="1">
      <alignment vertical="top" wrapText="1"/>
    </xf>
    <xf numFmtId="0" fontId="40" fillId="15" borderId="13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horizontal="center"/>
    </xf>
    <xf numFmtId="0" fontId="38" fillId="15" borderId="10" xfId="0" applyFont="1" applyFill="1" applyBorder="1" applyAlignment="1">
      <alignment horizontal="center" wrapText="1"/>
    </xf>
    <xf numFmtId="0" fontId="37" fillId="18" borderId="10" xfId="0" applyFont="1" applyFill="1" applyBorder="1" applyAlignment="1">
      <alignment horizontal="center" wrapText="1"/>
    </xf>
    <xf numFmtId="49" fontId="7" fillId="15" borderId="10" xfId="0" applyNumberFormat="1" applyFont="1" applyFill="1" applyBorder="1" applyAlignment="1">
      <alignment horizontal="center" wrapText="1"/>
    </xf>
    <xf numFmtId="49" fontId="38" fillId="15" borderId="10" xfId="0" applyNumberFormat="1" applyFont="1" applyFill="1" applyBorder="1" applyAlignment="1">
      <alignment horizontal="center" wrapText="1"/>
    </xf>
    <xf numFmtId="0" fontId="1" fillId="15" borderId="0" xfId="0" applyFont="1" applyFill="1" applyAlignment="1">
      <alignment horizontal="center"/>
    </xf>
    <xf numFmtId="0" fontId="1" fillId="15" borderId="10" xfId="0" applyFont="1" applyFill="1" applyBorder="1" applyAlignment="1">
      <alignment horizontal="left" wrapText="1"/>
    </xf>
    <xf numFmtId="0" fontId="1" fillId="15" borderId="10" xfId="0" applyFont="1" applyFill="1" applyBorder="1" applyAlignment="1">
      <alignment horizontal="center"/>
    </xf>
    <xf numFmtId="0" fontId="0" fillId="15" borderId="0" xfId="0" applyFont="1" applyFill="1" applyAlignment="1">
      <alignment horizontal="center" wrapText="1"/>
    </xf>
    <xf numFmtId="0" fontId="0" fillId="18" borderId="10" xfId="0" applyFont="1" applyFill="1" applyBorder="1" applyAlignment="1">
      <alignment horizontal="center" wrapText="1"/>
    </xf>
    <xf numFmtId="0" fontId="9" fillId="15" borderId="10" xfId="0" applyFont="1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0" fontId="0" fillId="15" borderId="0" xfId="0" applyFont="1" applyFill="1" applyAlignment="1">
      <alignment horizontal="center" wrapText="1"/>
    </xf>
    <xf numFmtId="0" fontId="41" fillId="15" borderId="10" xfId="0" applyFont="1" applyFill="1" applyBorder="1" applyAlignment="1">
      <alignment horizontal="left" wrapText="1"/>
    </xf>
    <xf numFmtId="0" fontId="41" fillId="15" borderId="10" xfId="0" applyFont="1" applyFill="1" applyBorder="1" applyAlignment="1">
      <alignment horizontal="center" wrapText="1"/>
    </xf>
    <xf numFmtId="2" fontId="41" fillId="15" borderId="10" xfId="0" applyNumberFormat="1" applyFont="1" applyFill="1" applyBorder="1" applyAlignment="1">
      <alignment horizontal="center"/>
    </xf>
    <xf numFmtId="0" fontId="41" fillId="15" borderId="0" xfId="0" applyFont="1" applyFill="1" applyAlignment="1">
      <alignment horizontal="center"/>
    </xf>
    <xf numFmtId="4" fontId="1" fillId="15" borderId="10" xfId="0" applyNumberFormat="1" applyFont="1" applyFill="1" applyBorder="1" applyAlignment="1">
      <alignment horizontal="center"/>
    </xf>
    <xf numFmtId="4" fontId="8" fillId="15" borderId="10" xfId="0" applyNumberFormat="1" applyFont="1" applyFill="1" applyBorder="1" applyAlignment="1">
      <alignment horizontal="center"/>
    </xf>
    <xf numFmtId="4" fontId="0" fillId="15" borderId="10" xfId="0" applyNumberFormat="1" applyFont="1" applyFill="1" applyBorder="1" applyAlignment="1">
      <alignment horizontal="center"/>
    </xf>
    <xf numFmtId="4" fontId="1" fillId="18" borderId="10" xfId="0" applyNumberFormat="1" applyFont="1" applyFill="1" applyBorder="1" applyAlignment="1">
      <alignment horizontal="center"/>
    </xf>
    <xf numFmtId="0" fontId="8" fillId="15" borderId="10" xfId="0" applyFont="1" applyFill="1" applyBorder="1" applyAlignment="1">
      <alignment horizontal="left" wrapText="1"/>
    </xf>
    <xf numFmtId="0" fontId="8" fillId="15" borderId="0" xfId="0" applyFont="1" applyFill="1" applyAlignment="1">
      <alignment horizontal="center"/>
    </xf>
    <xf numFmtId="0" fontId="9" fillId="15" borderId="10" xfId="0" applyFont="1" applyFill="1" applyBorder="1" applyAlignment="1">
      <alignment horizontal="left" wrapText="1"/>
    </xf>
    <xf numFmtId="4" fontId="9" fillId="15" borderId="10" xfId="0" applyNumberFormat="1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  <xf numFmtId="185" fontId="1" fillId="15" borderId="10" xfId="0" applyNumberFormat="1" applyFont="1" applyFill="1" applyBorder="1" applyAlignment="1">
      <alignment horizontal="center"/>
    </xf>
    <xf numFmtId="49" fontId="0" fillId="15" borderId="10" xfId="0" applyNumberFormat="1" applyFont="1" applyFill="1" applyBorder="1" applyAlignment="1">
      <alignment horizontal="center" wrapText="1"/>
    </xf>
    <xf numFmtId="0" fontId="0" fillId="15" borderId="0" xfId="0" applyFont="1" applyFill="1" applyAlignment="1">
      <alignment horizontal="left" wrapText="1"/>
    </xf>
    <xf numFmtId="4" fontId="0" fillId="15" borderId="0" xfId="0" applyNumberFormat="1" applyFont="1" applyFill="1" applyAlignment="1">
      <alignment horizontal="center"/>
    </xf>
    <xf numFmtId="4" fontId="1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left" wrapText="1"/>
    </xf>
    <xf numFmtId="4" fontId="7" fillId="15" borderId="0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wrapText="1"/>
    </xf>
    <xf numFmtId="0" fontId="37" fillId="15" borderId="10" xfId="0" applyFont="1" applyFill="1" applyBorder="1" applyAlignment="1">
      <alignment wrapText="1"/>
    </xf>
    <xf numFmtId="0" fontId="39" fillId="15" borderId="10" xfId="0" applyFont="1" applyFill="1" applyBorder="1" applyAlignment="1">
      <alignment wrapText="1"/>
    </xf>
    <xf numFmtId="0" fontId="42" fillId="0" borderId="14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7" fillId="15" borderId="10" xfId="0" applyFont="1" applyFill="1" applyBorder="1" applyAlignment="1">
      <alignment wrapText="1"/>
    </xf>
    <xf numFmtId="0" fontId="7" fillId="15" borderId="0" xfId="0" applyFont="1" applyFill="1" applyBorder="1" applyAlignment="1">
      <alignment wrapText="1"/>
    </xf>
    <xf numFmtId="0" fontId="37" fillId="15" borderId="0" xfId="0" applyFont="1" applyFill="1" applyAlignment="1">
      <alignment wrapText="1"/>
    </xf>
    <xf numFmtId="0" fontId="43" fillId="0" borderId="14" xfId="0" applyFont="1" applyBorder="1" applyAlignment="1">
      <alignment wrapText="1"/>
    </xf>
    <xf numFmtId="0" fontId="38" fillId="15" borderId="10" xfId="0" applyFont="1" applyFill="1" applyBorder="1" applyAlignment="1">
      <alignment wrapText="1"/>
    </xf>
    <xf numFmtId="4" fontId="37" fillId="18" borderId="10" xfId="0" applyNumberFormat="1" applyFont="1" applyFill="1" applyBorder="1" applyAlignment="1">
      <alignment horizontal="center"/>
    </xf>
    <xf numFmtId="0" fontId="42" fillId="18" borderId="14" xfId="0" applyFont="1" applyFill="1" applyBorder="1" applyAlignment="1">
      <alignment wrapText="1"/>
    </xf>
    <xf numFmtId="0" fontId="37" fillId="15" borderId="15" xfId="0" applyFont="1" applyFill="1" applyBorder="1" applyAlignment="1">
      <alignment horizontal="center" wrapText="1"/>
    </xf>
    <xf numFmtId="17" fontId="37" fillId="15" borderId="10" xfId="0" applyNumberFormat="1" applyFont="1" applyFill="1" applyBorder="1" applyAlignment="1">
      <alignment horizontal="center" wrapText="1"/>
    </xf>
    <xf numFmtId="0" fontId="38" fillId="15" borderId="10" xfId="0" applyFont="1" applyFill="1" applyBorder="1" applyAlignment="1">
      <alignment horizontal="center"/>
    </xf>
    <xf numFmtId="2" fontId="7" fillId="15" borderId="10" xfId="0" applyNumberFormat="1" applyFont="1" applyFill="1" applyBorder="1" applyAlignment="1">
      <alignment horizontal="center"/>
    </xf>
    <xf numFmtId="4" fontId="38" fillId="15" borderId="0" xfId="0" applyNumberFormat="1" applyFont="1" applyFill="1" applyAlignment="1">
      <alignment horizontal="center"/>
    </xf>
    <xf numFmtId="0" fontId="37" fillId="15" borderId="11" xfId="0" applyFont="1" applyFill="1" applyBorder="1" applyAlignment="1">
      <alignment horizontal="center" wrapText="1"/>
    </xf>
    <xf numFmtId="4" fontId="7" fillId="18" borderId="10" xfId="0" applyNumberFormat="1" applyFont="1" applyFill="1" applyBorder="1" applyAlignment="1">
      <alignment horizontal="center"/>
    </xf>
    <xf numFmtId="2" fontId="38" fillId="18" borderId="0" xfId="0" applyNumberFormat="1" applyFont="1" applyFill="1" applyAlignment="1">
      <alignment horizontal="center"/>
    </xf>
    <xf numFmtId="0" fontId="37" fillId="18" borderId="0" xfId="0" applyFont="1" applyFill="1" applyAlignment="1">
      <alignment horizontal="center"/>
    </xf>
    <xf numFmtId="4" fontId="4" fillId="15" borderId="15" xfId="0" applyNumberFormat="1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 wrapText="1"/>
    </xf>
    <xf numFmtId="2" fontId="39" fillId="15" borderId="15" xfId="0" applyNumberFormat="1" applyFont="1" applyFill="1" applyBorder="1" applyAlignment="1">
      <alignment horizontal="center"/>
    </xf>
    <xf numFmtId="4" fontId="37" fillId="15" borderId="15" xfId="0" applyNumberFormat="1" applyFont="1" applyFill="1" applyBorder="1" applyAlignment="1">
      <alignment horizontal="center"/>
    </xf>
    <xf numFmtId="4" fontId="7" fillId="15" borderId="15" xfId="0" applyNumberFormat="1" applyFont="1" applyFill="1" applyBorder="1" applyAlignment="1">
      <alignment horizontal="center"/>
    </xf>
    <xf numFmtId="4" fontId="38" fillId="15" borderId="15" xfId="0" applyNumberFormat="1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4" fillId="15" borderId="16" xfId="0" applyFont="1" applyFill="1" applyBorder="1" applyAlignment="1">
      <alignment wrapText="1"/>
    </xf>
    <xf numFmtId="0" fontId="4" fillId="15" borderId="17" xfId="0" applyFont="1" applyFill="1" applyBorder="1" applyAlignment="1">
      <alignment wrapText="1"/>
    </xf>
    <xf numFmtId="0" fontId="7" fillId="15" borderId="10" xfId="0" applyFont="1" applyFill="1" applyBorder="1" applyAlignment="1">
      <alignment horizontal="center" wrapText="1"/>
    </xf>
    <xf numFmtId="0" fontId="37" fillId="15" borderId="0" xfId="0" applyFont="1" applyFill="1" applyAlignment="1">
      <alignment horizontal="left"/>
    </xf>
    <xf numFmtId="49" fontId="4" fillId="15" borderId="11" xfId="0" applyNumberFormat="1" applyFont="1" applyFill="1" applyBorder="1" applyAlignment="1">
      <alignment horizontal="center" wrapText="1"/>
    </xf>
    <xf numFmtId="0" fontId="42" fillId="15" borderId="10" xfId="0" applyFont="1" applyFill="1" applyBorder="1" applyAlignment="1">
      <alignment wrapText="1"/>
    </xf>
    <xf numFmtId="0" fontId="44" fillId="15" borderId="10" xfId="0" applyFont="1" applyFill="1" applyBorder="1" applyAlignment="1">
      <alignment wrapText="1"/>
    </xf>
    <xf numFmtId="49" fontId="38" fillId="15" borderId="11" xfId="0" applyNumberFormat="1" applyFont="1" applyFill="1" applyBorder="1" applyAlignment="1">
      <alignment horizontal="center" wrapText="1"/>
    </xf>
    <xf numFmtId="0" fontId="43" fillId="15" borderId="10" xfId="0" applyFont="1" applyFill="1" applyBorder="1" applyAlignment="1">
      <alignment wrapText="1"/>
    </xf>
    <xf numFmtId="0" fontId="46" fillId="15" borderId="0" xfId="0" applyFont="1" applyFill="1" applyAlignment="1">
      <alignment horizontal="center" vertical="center"/>
    </xf>
    <xf numFmtId="0" fontId="46" fillId="15" borderId="0" xfId="0" applyFont="1" applyFill="1" applyAlignment="1">
      <alignment horizontal="center" vertical="center" wrapText="1"/>
    </xf>
    <xf numFmtId="0" fontId="46" fillId="15" borderId="15" xfId="0" applyFont="1" applyFill="1" applyBorder="1" applyAlignment="1">
      <alignment horizontal="center" vertical="center" wrapText="1"/>
    </xf>
    <xf numFmtId="0" fontId="46" fillId="15" borderId="11" xfId="0" applyFont="1" applyFill="1" applyBorder="1" applyAlignment="1">
      <alignment horizontal="center" vertical="center" wrapText="1"/>
    </xf>
    <xf numFmtId="0" fontId="46" fillId="15" borderId="15" xfId="0" applyFont="1" applyFill="1" applyBorder="1" applyAlignment="1">
      <alignment vertical="center" wrapText="1"/>
    </xf>
    <xf numFmtId="0" fontId="46" fillId="15" borderId="10" xfId="0" applyFont="1" applyFill="1" applyBorder="1" applyAlignment="1">
      <alignment horizontal="center" vertical="center" wrapText="1"/>
    </xf>
    <xf numFmtId="0" fontId="46" fillId="15" borderId="18" xfId="0" applyFont="1" applyFill="1" applyBorder="1" applyAlignment="1">
      <alignment horizontal="center" vertical="center" wrapText="1"/>
    </xf>
    <xf numFmtId="0" fontId="46" fillId="15" borderId="10" xfId="0" applyFont="1" applyFill="1" applyBorder="1" applyAlignment="1">
      <alignment vertical="center" wrapText="1"/>
    </xf>
    <xf numFmtId="49" fontId="46" fillId="15" borderId="10" xfId="0" applyNumberFormat="1" applyFont="1" applyFill="1" applyBorder="1" applyAlignment="1">
      <alignment horizontal="center" vertical="center" wrapText="1"/>
    </xf>
    <xf numFmtId="0" fontId="47" fillId="15" borderId="10" xfId="0" applyFont="1" applyFill="1" applyBorder="1" applyAlignment="1">
      <alignment horizontal="center" vertical="center" wrapText="1"/>
    </xf>
    <xf numFmtId="0" fontId="47" fillId="15" borderId="19" xfId="0" applyFont="1" applyFill="1" applyBorder="1" applyAlignment="1">
      <alignment horizontal="center" vertical="center" wrapText="1"/>
    </xf>
    <xf numFmtId="49" fontId="46" fillId="15" borderId="19" xfId="0" applyNumberFormat="1" applyFont="1" applyFill="1" applyBorder="1" applyAlignment="1">
      <alignment horizontal="center" vertical="center"/>
    </xf>
    <xf numFmtId="0" fontId="46" fillId="15" borderId="10" xfId="0" applyFont="1" applyFill="1" applyBorder="1" applyAlignment="1">
      <alignment horizontal="center" vertical="center"/>
    </xf>
    <xf numFmtId="49" fontId="46" fillId="15" borderId="18" xfId="0" applyNumberFormat="1" applyFont="1" applyFill="1" applyBorder="1" applyAlignment="1">
      <alignment horizontal="center" vertical="center"/>
    </xf>
    <xf numFmtId="49" fontId="46" fillId="15" borderId="10" xfId="0" applyNumberFormat="1" applyFont="1" applyFill="1" applyBorder="1" applyAlignment="1">
      <alignment horizontal="center" vertical="center"/>
    </xf>
    <xf numFmtId="0" fontId="48" fillId="15" borderId="19" xfId="0" applyFont="1" applyFill="1" applyBorder="1" applyAlignment="1">
      <alignment horizontal="center" vertical="center" wrapText="1"/>
    </xf>
    <xf numFmtId="0" fontId="42" fillId="15" borderId="14" xfId="0" applyFont="1" applyFill="1" applyBorder="1" applyAlignment="1">
      <alignment wrapText="1"/>
    </xf>
    <xf numFmtId="0" fontId="44" fillId="15" borderId="14" xfId="0" applyFont="1" applyFill="1" applyBorder="1" applyAlignment="1">
      <alignment wrapText="1"/>
    </xf>
    <xf numFmtId="2" fontId="46" fillId="15" borderId="10" xfId="0" applyNumberFormat="1" applyFont="1" applyFill="1" applyBorder="1" applyAlignment="1">
      <alignment horizontal="center" vertical="center"/>
    </xf>
    <xf numFmtId="2" fontId="46" fillId="15" borderId="18" xfId="0" applyNumberFormat="1" applyFont="1" applyFill="1" applyBorder="1" applyAlignment="1">
      <alignment horizontal="center" vertical="center" wrapText="1"/>
    </xf>
    <xf numFmtId="49" fontId="46" fillId="15" borderId="11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center"/>
    </xf>
    <xf numFmtId="49" fontId="0" fillId="15" borderId="0" xfId="0" applyNumberFormat="1" applyFont="1" applyFill="1" applyAlignment="1">
      <alignment horizontal="center"/>
    </xf>
    <xf numFmtId="0" fontId="49" fillId="15" borderId="14" xfId="0" applyFont="1" applyFill="1" applyBorder="1" applyAlignment="1">
      <alignment wrapText="1"/>
    </xf>
    <xf numFmtId="49" fontId="46" fillId="15" borderId="10" xfId="0" applyNumberFormat="1" applyFont="1" applyFill="1" applyBorder="1" applyAlignment="1">
      <alignment horizontal="center"/>
    </xf>
    <xf numFmtId="0" fontId="48" fillId="15" borderId="10" xfId="0" applyFont="1" applyFill="1" applyBorder="1" applyAlignment="1">
      <alignment horizontal="left"/>
    </xf>
    <xf numFmtId="0" fontId="46" fillId="15" borderId="10" xfId="0" applyFont="1" applyFill="1" applyBorder="1" applyAlignment="1">
      <alignment horizontal="center"/>
    </xf>
    <xf numFmtId="172" fontId="46" fillId="15" borderId="10" xfId="0" applyNumberFormat="1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 vertical="center" wrapText="1"/>
    </xf>
    <xf numFmtId="0" fontId="46" fillId="15" borderId="20" xfId="0" applyFont="1" applyFill="1" applyBorder="1" applyAlignment="1">
      <alignment horizontal="center" vertical="center" wrapText="1"/>
    </xf>
    <xf numFmtId="2" fontId="46" fillId="18" borderId="10" xfId="0" applyNumberFormat="1" applyFont="1" applyFill="1" applyBorder="1" applyAlignment="1">
      <alignment horizontal="center" vertical="center"/>
    </xf>
    <xf numFmtId="172" fontId="46" fillId="15" borderId="10" xfId="0" applyNumberFormat="1" applyFont="1" applyFill="1" applyBorder="1" applyAlignment="1">
      <alignment horizontal="center" vertical="center"/>
    </xf>
    <xf numFmtId="4" fontId="46" fillId="15" borderId="0" xfId="0" applyNumberFormat="1" applyFont="1" applyFill="1" applyAlignment="1">
      <alignment horizontal="center" vertical="center"/>
    </xf>
    <xf numFmtId="2" fontId="1" fillId="15" borderId="10" xfId="0" applyNumberFormat="1" applyFont="1" applyFill="1" applyBorder="1" applyAlignment="1">
      <alignment horizontal="center"/>
    </xf>
    <xf numFmtId="174" fontId="46" fillId="15" borderId="15" xfId="0" applyNumberFormat="1" applyFont="1" applyFill="1" applyBorder="1" applyAlignment="1">
      <alignment horizontal="center" vertical="center"/>
    </xf>
    <xf numFmtId="0" fontId="47" fillId="15" borderId="20" xfId="0" applyFont="1" applyFill="1" applyBorder="1" applyAlignment="1">
      <alignment horizontal="center" vertical="center" wrapText="1"/>
    </xf>
    <xf numFmtId="0" fontId="48" fillId="15" borderId="0" xfId="0" applyFont="1" applyFill="1" applyBorder="1" applyAlignment="1">
      <alignment horizontal="center" vertical="center" wrapText="1"/>
    </xf>
    <xf numFmtId="0" fontId="47" fillId="15" borderId="16" xfId="0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wrapText="1"/>
    </xf>
    <xf numFmtId="49" fontId="46" fillId="15" borderId="16" xfId="0" applyNumberFormat="1" applyFont="1" applyFill="1" applyBorder="1" applyAlignment="1">
      <alignment horizontal="center"/>
    </xf>
    <xf numFmtId="2" fontId="46" fillId="15" borderId="16" xfId="0" applyNumberFormat="1" applyFont="1" applyFill="1" applyBorder="1" applyAlignment="1">
      <alignment horizontal="center" vertical="center" wrapText="1"/>
    </xf>
    <xf numFmtId="0" fontId="0" fillId="15" borderId="16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 vertical="center"/>
    </xf>
    <xf numFmtId="4" fontId="4" fillId="15" borderId="0" xfId="0" applyNumberFormat="1" applyFont="1" applyFill="1" applyBorder="1" applyAlignment="1">
      <alignment horizontal="center"/>
    </xf>
    <xf numFmtId="2" fontId="46" fillId="15" borderId="0" xfId="0" applyNumberFormat="1" applyFont="1" applyFill="1" applyBorder="1" applyAlignment="1">
      <alignment horizontal="center" vertical="center"/>
    </xf>
    <xf numFmtId="0" fontId="48" fillId="15" borderId="0" xfId="0" applyFont="1" applyFill="1" applyAlignment="1">
      <alignment horizontal="center" vertical="center" wrapText="1"/>
    </xf>
    <xf numFmtId="2" fontId="48" fillId="15" borderId="0" xfId="0" applyNumberFormat="1" applyFont="1" applyFill="1" applyAlignment="1">
      <alignment horizontal="center" vertical="center" wrapText="1"/>
    </xf>
    <xf numFmtId="0" fontId="48" fillId="15" borderId="10" xfId="0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 wrapText="1"/>
    </xf>
    <xf numFmtId="0" fontId="50" fillId="15" borderId="0" xfId="0" applyFont="1" applyFill="1" applyAlignment="1">
      <alignment horizontal="center"/>
    </xf>
    <xf numFmtId="49" fontId="50" fillId="15" borderId="0" xfId="0" applyNumberFormat="1" applyFont="1" applyFill="1" applyAlignment="1">
      <alignment horizontal="center"/>
    </xf>
    <xf numFmtId="0" fontId="48" fillId="18" borderId="10" xfId="0" applyFont="1" applyFill="1" applyBorder="1" applyAlignment="1">
      <alignment horizontal="left"/>
    </xf>
    <xf numFmtId="2" fontId="46" fillId="15" borderId="15" xfId="0" applyNumberFormat="1" applyFont="1" applyFill="1" applyBorder="1" applyAlignment="1">
      <alignment horizontal="center" vertical="center"/>
    </xf>
    <xf numFmtId="2" fontId="46" fillId="18" borderId="15" xfId="0" applyNumberFormat="1" applyFont="1" applyFill="1" applyBorder="1" applyAlignment="1">
      <alignment horizontal="center" vertical="center"/>
    </xf>
    <xf numFmtId="4" fontId="46" fillId="15" borderId="10" xfId="0" applyNumberFormat="1" applyFont="1" applyFill="1" applyBorder="1" applyAlignment="1">
      <alignment horizontal="center" vertical="center"/>
    </xf>
    <xf numFmtId="3" fontId="46" fillId="15" borderId="10" xfId="0" applyNumberFormat="1" applyFont="1" applyFill="1" applyBorder="1" applyAlignment="1">
      <alignment horizontal="center" vertical="center"/>
    </xf>
    <xf numFmtId="16" fontId="0" fillId="15" borderId="10" xfId="0" applyNumberFormat="1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46" fillId="18" borderId="0" xfId="0" applyFont="1" applyFill="1" applyAlignment="1">
      <alignment horizontal="center" vertical="center"/>
    </xf>
    <xf numFmtId="0" fontId="0" fillId="15" borderId="19" xfId="0" applyFont="1" applyFill="1" applyBorder="1" applyAlignment="1">
      <alignment horizontal="left" wrapText="1"/>
    </xf>
    <xf numFmtId="0" fontId="1" fillId="15" borderId="19" xfId="0" applyFont="1" applyFill="1" applyBorder="1" applyAlignment="1">
      <alignment horizontal="center" wrapText="1"/>
    </xf>
    <xf numFmtId="0" fontId="0" fillId="15" borderId="19" xfId="0" applyFont="1" applyFill="1" applyBorder="1" applyAlignment="1">
      <alignment horizontal="center"/>
    </xf>
    <xf numFmtId="49" fontId="0" fillId="15" borderId="19" xfId="0" applyNumberFormat="1" applyFont="1" applyFill="1" applyBorder="1" applyAlignment="1">
      <alignment horizontal="center"/>
    </xf>
    <xf numFmtId="4" fontId="0" fillId="15" borderId="19" xfId="0" applyNumberFormat="1" applyFont="1" applyFill="1" applyBorder="1" applyAlignment="1">
      <alignment horizontal="center"/>
    </xf>
    <xf numFmtId="0" fontId="0" fillId="15" borderId="0" xfId="0" applyFont="1" applyFill="1" applyBorder="1" applyAlignment="1">
      <alignment horizontal="left" wrapText="1"/>
    </xf>
    <xf numFmtId="0" fontId="50" fillId="15" borderId="0" xfId="0" applyFont="1" applyFill="1" applyBorder="1" applyAlignment="1">
      <alignment horizontal="center"/>
    </xf>
    <xf numFmtId="49" fontId="50" fillId="15" borderId="0" xfId="0" applyNumberFormat="1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4" fontId="1" fillId="15" borderId="0" xfId="0" applyNumberFormat="1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2" fontId="0" fillId="15" borderId="0" xfId="0" applyNumberFormat="1" applyFont="1" applyFill="1" applyBorder="1" applyAlignment="1">
      <alignment horizontal="center"/>
    </xf>
    <xf numFmtId="172" fontId="0" fillId="15" borderId="0" xfId="0" applyNumberFormat="1" applyFont="1" applyFill="1" applyBorder="1" applyAlignment="1">
      <alignment horizontal="center"/>
    </xf>
    <xf numFmtId="172" fontId="0" fillId="15" borderId="0" xfId="0" applyNumberFormat="1" applyFont="1" applyFill="1" applyBorder="1" applyAlignment="1">
      <alignment horizontal="left" indent="2"/>
    </xf>
    <xf numFmtId="0" fontId="37" fillId="15" borderId="0" xfId="0" applyFont="1" applyFill="1" applyBorder="1" applyAlignment="1">
      <alignment horizontal="center"/>
    </xf>
    <xf numFmtId="0" fontId="44" fillId="15" borderId="21" xfId="0" applyFont="1" applyFill="1" applyBorder="1" applyAlignment="1">
      <alignment wrapText="1"/>
    </xf>
    <xf numFmtId="49" fontId="46" fillId="15" borderId="19" xfId="0" applyNumberFormat="1" applyFont="1" applyFill="1" applyBorder="1" applyAlignment="1">
      <alignment horizontal="center"/>
    </xf>
    <xf numFmtId="0" fontId="46" fillId="15" borderId="19" xfId="0" applyFont="1" applyFill="1" applyBorder="1" applyAlignment="1">
      <alignment horizontal="center" vertical="center"/>
    </xf>
    <xf numFmtId="173" fontId="46" fillId="15" borderId="18" xfId="0" applyNumberFormat="1" applyFont="1" applyFill="1" applyBorder="1" applyAlignment="1">
      <alignment horizontal="center" vertical="center" wrapText="1"/>
    </xf>
    <xf numFmtId="0" fontId="46" fillId="18" borderId="0" xfId="0" applyFont="1" applyFill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/>
    </xf>
    <xf numFmtId="4" fontId="0" fillId="18" borderId="19" xfId="0" applyNumberFormat="1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46" fillId="19" borderId="0" xfId="0" applyFont="1" applyFill="1" applyAlignment="1">
      <alignment horizontal="center" vertical="center"/>
    </xf>
    <xf numFmtId="0" fontId="46" fillId="19" borderId="0" xfId="0" applyFont="1" applyFill="1" applyAlignment="1">
      <alignment horizontal="center" vertical="center" wrapText="1"/>
    </xf>
    <xf numFmtId="4" fontId="4" fillId="19" borderId="10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4" fontId="4" fillId="19" borderId="0" xfId="0" applyNumberFormat="1" applyFont="1" applyFill="1" applyBorder="1" applyAlignment="1">
      <alignment horizontal="center"/>
    </xf>
    <xf numFmtId="4" fontId="0" fillId="19" borderId="19" xfId="0" applyNumberFormat="1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46" fillId="15" borderId="15" xfId="0" applyFont="1" applyFill="1" applyBorder="1" applyAlignment="1">
      <alignment horizontal="center" vertical="center" wrapText="1"/>
    </xf>
    <xf numFmtId="0" fontId="46" fillId="15" borderId="22" xfId="0" applyFont="1" applyFill="1" applyBorder="1" applyAlignment="1">
      <alignment horizontal="center" vertical="center" wrapText="1"/>
    </xf>
    <xf numFmtId="0" fontId="46" fillId="15" borderId="23" xfId="0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6" fillId="15" borderId="19" xfId="0" applyFont="1" applyFill="1" applyBorder="1" applyAlignment="1">
      <alignment horizontal="center" vertical="center" wrapText="1"/>
    </xf>
    <xf numFmtId="0" fontId="46" fillId="15" borderId="18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6" xfId="0" applyFont="1" applyFill="1" applyBorder="1" applyAlignment="1">
      <alignment horizontal="center" wrapText="1"/>
    </xf>
    <xf numFmtId="0" fontId="0" fillId="15" borderId="15" xfId="0" applyFont="1" applyFill="1" applyBorder="1" applyAlignment="1">
      <alignment horizontal="center" wrapText="1"/>
    </xf>
    <xf numFmtId="0" fontId="0" fillId="15" borderId="22" xfId="0" applyFont="1" applyFill="1" applyBorder="1" applyAlignment="1">
      <alignment horizontal="center" wrapText="1"/>
    </xf>
    <xf numFmtId="0" fontId="0" fillId="15" borderId="11" xfId="0" applyFont="1" applyFill="1" applyBorder="1" applyAlignment="1">
      <alignment horizontal="center" wrapText="1"/>
    </xf>
    <xf numFmtId="4" fontId="4" fillId="15" borderId="15" xfId="0" applyNumberFormat="1" applyFont="1" applyFill="1" applyBorder="1" applyAlignment="1">
      <alignment horizontal="center"/>
    </xf>
    <xf numFmtId="4" fontId="4" fillId="15" borderId="11" xfId="0" applyNumberFormat="1" applyFont="1" applyFill="1" applyBorder="1" applyAlignment="1">
      <alignment horizontal="center"/>
    </xf>
    <xf numFmtId="0" fontId="37" fillId="15" borderId="15" xfId="0" applyFont="1" applyFill="1" applyBorder="1" applyAlignment="1">
      <alignment horizontal="center" wrapText="1"/>
    </xf>
    <xf numFmtId="0" fontId="37" fillId="15" borderId="22" xfId="0" applyFont="1" applyFill="1" applyBorder="1" applyAlignment="1">
      <alignment horizontal="center" wrapText="1"/>
    </xf>
    <xf numFmtId="0" fontId="37" fillId="15" borderId="11" xfId="0" applyFont="1" applyFill="1" applyBorder="1" applyAlignment="1">
      <alignment horizontal="center" wrapText="1"/>
    </xf>
    <xf numFmtId="0" fontId="4" fillId="15" borderId="23" xfId="0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wrapText="1"/>
    </xf>
    <xf numFmtId="0" fontId="37" fillId="15" borderId="15" xfId="0" applyFont="1" applyFill="1" applyBorder="1" applyAlignment="1">
      <alignment horizontal="left" wrapText="1"/>
    </xf>
    <xf numFmtId="0" fontId="37" fillId="15" borderId="22" xfId="0" applyFont="1" applyFill="1" applyBorder="1" applyAlignment="1">
      <alignment horizontal="left" wrapText="1"/>
    </xf>
    <xf numFmtId="0" fontId="37" fillId="15" borderId="11" xfId="0" applyFont="1" applyFill="1" applyBorder="1" applyAlignment="1">
      <alignment horizontal="left" wrapText="1"/>
    </xf>
    <xf numFmtId="0" fontId="37" fillId="15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93;&#1086;&#1076;%20&#1088;&#1072;&#1089;&#1093;&#1086;&#1076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сж 9"/>
      <sheetName val="(1)"/>
      <sheetName val="(2)"/>
      <sheetName val="(3)"/>
      <sheetName val="(4)"/>
      <sheetName val="(5)"/>
      <sheetName val="(6)"/>
      <sheetName val="(7)"/>
      <sheetName val="(8)"/>
      <sheetName val="(9)"/>
    </sheetNames>
    <sheetDataSet>
      <sheetData sheetId="1">
        <row r="44">
          <cell r="F44">
            <v>10083.91</v>
          </cell>
        </row>
      </sheetData>
      <sheetData sheetId="2">
        <row r="46">
          <cell r="F46">
            <v>11402.09</v>
          </cell>
        </row>
      </sheetData>
      <sheetData sheetId="4">
        <row r="47">
          <cell r="F47">
            <v>12819.81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workbookViewId="0" topLeftCell="C7">
      <pane ySplit="4665" topLeftCell="BM31" activePane="bottomLeft" state="split"/>
      <selection pane="topLeft" activeCell="G9" sqref="G1:T16384"/>
      <selection pane="bottomLeft" activeCell="M70" sqref="M70"/>
    </sheetView>
  </sheetViews>
  <sheetFormatPr defaultColWidth="9.00390625" defaultRowHeight="12.75"/>
  <cols>
    <col min="1" max="1" width="7.75390625" style="119" customWidth="1"/>
    <col min="2" max="2" width="44.25390625" style="25" customWidth="1"/>
    <col min="3" max="3" width="8.00390625" style="10" customWidth="1"/>
    <col min="4" max="4" width="47.125" style="10" customWidth="1"/>
    <col min="5" max="5" width="15.125" style="182" customWidth="1"/>
    <col min="6" max="6" width="16.25390625" style="10" customWidth="1"/>
    <col min="7" max="7" width="14.375" style="10" customWidth="1"/>
    <col min="8" max="8" width="13.375" style="93" customWidth="1"/>
    <col min="9" max="9" width="11.375" style="93" customWidth="1"/>
    <col min="10" max="10" width="13.375" style="10" customWidth="1"/>
    <col min="11" max="12" width="11.375" style="93" customWidth="1"/>
    <col min="13" max="13" width="13.375" style="10" customWidth="1"/>
    <col min="14" max="21" width="10.875" style="10" customWidth="1"/>
    <col min="22" max="22" width="9.75390625" style="10" customWidth="1"/>
    <col min="23" max="25" width="9.75390625" style="10" bestFit="1" customWidth="1"/>
    <col min="26" max="28" width="13.375" style="10" customWidth="1"/>
    <col min="29" max="29" width="13.375" style="10" hidden="1" customWidth="1"/>
    <col min="30" max="41" width="10.875" style="10" bestFit="1" customWidth="1"/>
    <col min="42" max="42" width="13.375" style="10" hidden="1" customWidth="1"/>
    <col min="43" max="45" width="13.375" style="10" customWidth="1"/>
    <col min="46" max="46" width="13.375" style="10" hidden="1" customWidth="1"/>
    <col min="47" max="54" width="10.875" style="10" bestFit="1" customWidth="1"/>
    <col min="55" max="55" width="10.25390625" style="10" hidden="1" customWidth="1"/>
    <col min="56" max="58" width="13.375" style="10" hidden="1" customWidth="1"/>
    <col min="59" max="59" width="13.375" style="67" customWidth="1"/>
    <col min="60" max="16384" width="9.125" style="10" customWidth="1"/>
  </cols>
  <sheetData>
    <row r="1" spans="1:7" s="160" customFormat="1" ht="27" customHeight="1">
      <c r="A1" s="259" t="s">
        <v>190</v>
      </c>
      <c r="B1" s="260"/>
      <c r="C1" s="260"/>
      <c r="D1" s="260"/>
      <c r="E1" s="260"/>
      <c r="F1" s="260"/>
      <c r="G1" s="260"/>
    </row>
    <row r="2" spans="1:7" s="160" customFormat="1" ht="18" customHeight="1">
      <c r="A2" s="259" t="s">
        <v>205</v>
      </c>
      <c r="B2" s="260"/>
      <c r="C2" s="260"/>
      <c r="D2" s="260"/>
      <c r="E2" s="260"/>
      <c r="F2" s="260"/>
      <c r="G2" s="260"/>
    </row>
    <row r="3" spans="1:7" s="161" customFormat="1" ht="21" customHeight="1">
      <c r="A3" s="253" t="s">
        <v>259</v>
      </c>
      <c r="B3" s="254"/>
      <c r="C3" s="254"/>
      <c r="D3" s="254"/>
      <c r="E3" s="254"/>
      <c r="F3" s="254"/>
      <c r="G3" s="254"/>
    </row>
    <row r="4" spans="1:7" s="161" customFormat="1" ht="19.5" customHeight="1">
      <c r="A4" s="253" t="s">
        <v>260</v>
      </c>
      <c r="B4" s="254"/>
      <c r="C4" s="254"/>
      <c r="D4" s="254"/>
      <c r="E4" s="254"/>
      <c r="F4" s="254"/>
      <c r="G4" s="254"/>
    </row>
    <row r="5" spans="1:8" s="161" customFormat="1" ht="33" customHeight="1">
      <c r="A5" s="253" t="s">
        <v>290</v>
      </c>
      <c r="B5" s="254"/>
      <c r="C5" s="254"/>
      <c r="D5" s="254"/>
      <c r="E5" s="254"/>
      <c r="F5" s="254"/>
      <c r="G5" s="254"/>
      <c r="H5" s="254"/>
    </row>
    <row r="6" spans="1:7" s="161" customFormat="1" ht="42.75" customHeight="1">
      <c r="A6" s="253" t="s">
        <v>261</v>
      </c>
      <c r="B6" s="254"/>
      <c r="C6" s="254"/>
      <c r="D6" s="254"/>
      <c r="E6" s="254"/>
      <c r="F6" s="254"/>
      <c r="G6" s="254"/>
    </row>
    <row r="7" spans="1:7" s="161" customFormat="1" ht="19.5" customHeight="1">
      <c r="A7" s="253" t="s">
        <v>262</v>
      </c>
      <c r="B7" s="254"/>
      <c r="C7" s="254"/>
      <c r="D7" s="254"/>
      <c r="E7" s="254"/>
      <c r="F7" s="254"/>
      <c r="G7" s="254"/>
    </row>
    <row r="8" spans="1:7" s="161" customFormat="1" ht="24" customHeight="1">
      <c r="A8" s="255" t="s">
        <v>206</v>
      </c>
      <c r="B8" s="256"/>
      <c r="C8" s="256"/>
      <c r="D8" s="256"/>
      <c r="E8" s="256"/>
      <c r="F8" s="256"/>
      <c r="G8" s="256"/>
    </row>
    <row r="9" spans="1:13" s="161" customFormat="1" ht="58.5" customHeight="1">
      <c r="A9" s="257" t="s">
        <v>191</v>
      </c>
      <c r="B9" s="162" t="s">
        <v>192</v>
      </c>
      <c r="C9" s="163"/>
      <c r="D9" s="164" t="s">
        <v>193</v>
      </c>
      <c r="E9" s="180"/>
      <c r="F9" s="257" t="s">
        <v>194</v>
      </c>
      <c r="G9" s="257" t="s">
        <v>195</v>
      </c>
      <c r="H9" s="251" t="s">
        <v>204</v>
      </c>
      <c r="I9" s="252"/>
      <c r="J9" s="252"/>
      <c r="K9" s="252"/>
      <c r="L9" s="165" t="s">
        <v>263</v>
      </c>
      <c r="M9" s="188"/>
    </row>
    <row r="10" spans="1:17" s="161" customFormat="1" ht="118.5" customHeight="1">
      <c r="A10" s="258"/>
      <c r="B10" s="165" t="s">
        <v>196</v>
      </c>
      <c r="C10" s="165" t="s">
        <v>197</v>
      </c>
      <c r="D10" s="167" t="s">
        <v>198</v>
      </c>
      <c r="E10" s="168" t="s">
        <v>199</v>
      </c>
      <c r="F10" s="258"/>
      <c r="G10" s="258"/>
      <c r="H10" s="166" t="s">
        <v>202</v>
      </c>
      <c r="I10" s="166" t="s">
        <v>201</v>
      </c>
      <c r="J10" s="161" t="s">
        <v>264</v>
      </c>
      <c r="K10" s="189" t="s">
        <v>203</v>
      </c>
      <c r="L10" s="165"/>
      <c r="M10" s="161" t="s">
        <v>265</v>
      </c>
      <c r="Q10" s="161" t="s">
        <v>267</v>
      </c>
    </row>
    <row r="11" spans="1:17" s="160" customFormat="1" ht="16.5" thickBot="1">
      <c r="A11" s="169">
        <v>1</v>
      </c>
      <c r="B11" s="175" t="s">
        <v>207</v>
      </c>
      <c r="C11" s="170">
        <v>1</v>
      </c>
      <c r="D11" s="176" t="s">
        <v>125</v>
      </c>
      <c r="E11" s="171" t="s">
        <v>209</v>
      </c>
      <c r="F11" s="179">
        <f>K11</f>
        <v>0.05</v>
      </c>
      <c r="G11" s="172" t="s">
        <v>200</v>
      </c>
      <c r="H11" s="172">
        <v>43.6</v>
      </c>
      <c r="I11" s="172">
        <v>853.1</v>
      </c>
      <c r="J11" s="74">
        <v>43.6</v>
      </c>
      <c r="K11" s="194">
        <f>H11/I11</f>
        <v>0.0511</v>
      </c>
      <c r="L11" s="178">
        <v>43.6</v>
      </c>
      <c r="M11" s="74">
        <v>43.6</v>
      </c>
      <c r="N11" s="160">
        <v>43.8</v>
      </c>
      <c r="O11" s="160">
        <v>853.1</v>
      </c>
      <c r="P11" s="160">
        <v>0.01</v>
      </c>
      <c r="Q11" s="192">
        <f>M11</f>
        <v>43.6</v>
      </c>
    </row>
    <row r="12" spans="1:17" s="160" customFormat="1" ht="16.5" thickBot="1">
      <c r="A12" s="169">
        <f>A11+1</f>
        <v>2</v>
      </c>
      <c r="B12" s="175" t="str">
        <f>B11</f>
        <v>пер. Интернациональный дом № 8</v>
      </c>
      <c r="C12" s="169">
        <v>2</v>
      </c>
      <c r="D12" s="177" t="s">
        <v>126</v>
      </c>
      <c r="E12" s="174" t="s">
        <v>210</v>
      </c>
      <c r="F12" s="179">
        <f aca="true" t="shared" si="0" ref="F12:F61">K12</f>
        <v>0.03</v>
      </c>
      <c r="G12" s="172" t="s">
        <v>200</v>
      </c>
      <c r="H12" s="172">
        <v>22.05</v>
      </c>
      <c r="I12" s="172">
        <v>853.1</v>
      </c>
      <c r="J12" s="74">
        <v>44.1</v>
      </c>
      <c r="K12" s="194">
        <f aca="true" t="shared" si="1" ref="K12:K62">H12/I12</f>
        <v>0.0258</v>
      </c>
      <c r="L12" s="178">
        <v>43.8</v>
      </c>
      <c r="M12" s="74">
        <v>44.1</v>
      </c>
      <c r="N12" s="160">
        <v>28.45</v>
      </c>
      <c r="O12" s="160">
        <v>853.1</v>
      </c>
      <c r="P12" s="160">
        <v>0.01</v>
      </c>
      <c r="Q12" s="192">
        <v>22.05</v>
      </c>
    </row>
    <row r="13" spans="1:17" s="160" customFormat="1" ht="16.5" thickBot="1">
      <c r="A13" s="169">
        <f aca="true" t="shared" si="2" ref="A13:A31">A12+1</f>
        <v>3</v>
      </c>
      <c r="B13" s="175" t="str">
        <f>B12</f>
        <v>пер. Интернациональный дом № 8</v>
      </c>
      <c r="C13" s="169">
        <v>3</v>
      </c>
      <c r="D13" s="177" t="s">
        <v>212</v>
      </c>
      <c r="E13" s="174" t="s">
        <v>211</v>
      </c>
      <c r="F13" s="179">
        <f t="shared" si="0"/>
        <v>0.06</v>
      </c>
      <c r="G13" s="172" t="s">
        <v>200</v>
      </c>
      <c r="H13" s="172">
        <v>51.3</v>
      </c>
      <c r="I13" s="172">
        <v>853.1</v>
      </c>
      <c r="J13" s="74">
        <v>51.3</v>
      </c>
      <c r="K13" s="194">
        <f t="shared" si="1"/>
        <v>0.0601</v>
      </c>
      <c r="L13" s="190">
        <v>54.5</v>
      </c>
      <c r="M13" s="74">
        <v>51.3</v>
      </c>
      <c r="N13" s="160">
        <v>39</v>
      </c>
      <c r="O13" s="160">
        <v>853.1</v>
      </c>
      <c r="P13" s="160">
        <v>0.01</v>
      </c>
      <c r="Q13" s="192">
        <f aca="true" t="shared" si="3" ref="Q13:Q31">M13</f>
        <v>51.3</v>
      </c>
    </row>
    <row r="14" spans="1:17" s="160" customFormat="1" ht="16.5" thickBot="1">
      <c r="A14" s="169">
        <f t="shared" si="2"/>
        <v>4</v>
      </c>
      <c r="B14" s="175" t="str">
        <f aca="true" t="shared" si="4" ref="B14:B31">B13</f>
        <v>пер. Интернациональный дом № 8</v>
      </c>
      <c r="C14" s="169">
        <v>4</v>
      </c>
      <c r="D14" s="176" t="s">
        <v>213</v>
      </c>
      <c r="E14" s="174" t="s">
        <v>214</v>
      </c>
      <c r="F14" s="179">
        <f t="shared" si="0"/>
        <v>0.03</v>
      </c>
      <c r="G14" s="172" t="s">
        <v>200</v>
      </c>
      <c r="H14" s="172">
        <v>22.1</v>
      </c>
      <c r="I14" s="172">
        <v>853.1</v>
      </c>
      <c r="J14" s="74">
        <v>44.2</v>
      </c>
      <c r="K14" s="194">
        <f t="shared" si="1"/>
        <v>0.0259</v>
      </c>
      <c r="L14" s="178">
        <v>43.8</v>
      </c>
      <c r="M14" s="74">
        <v>44.2</v>
      </c>
      <c r="N14" s="160">
        <v>24.05</v>
      </c>
      <c r="O14" s="160">
        <v>853.1</v>
      </c>
      <c r="P14" s="160">
        <v>0.01</v>
      </c>
      <c r="Q14" s="192">
        <v>44.2</v>
      </c>
    </row>
    <row r="15" spans="1:17" s="160" customFormat="1" ht="16.5" thickBot="1">
      <c r="A15" s="169">
        <f t="shared" si="2"/>
        <v>5</v>
      </c>
      <c r="B15" s="175" t="str">
        <f t="shared" si="4"/>
        <v>пер. Интернациональный дом № 8</v>
      </c>
      <c r="C15" s="169"/>
      <c r="D15" s="176" t="s">
        <v>128</v>
      </c>
      <c r="E15" s="174"/>
      <c r="F15" s="179">
        <v>0.02</v>
      </c>
      <c r="G15" s="172" t="s">
        <v>200</v>
      </c>
      <c r="H15" s="172">
        <v>22.1</v>
      </c>
      <c r="I15" s="172">
        <v>853.1</v>
      </c>
      <c r="K15" s="194">
        <f t="shared" si="1"/>
        <v>0.0259</v>
      </c>
      <c r="L15" s="178"/>
      <c r="N15" s="160">
        <v>24.05</v>
      </c>
      <c r="O15" s="160">
        <v>853.1</v>
      </c>
      <c r="P15" s="160">
        <v>0.01</v>
      </c>
      <c r="Q15" s="192">
        <f t="shared" si="3"/>
        <v>0</v>
      </c>
    </row>
    <row r="16" spans="1:17" s="160" customFormat="1" ht="16.5" thickBot="1">
      <c r="A16" s="169">
        <f t="shared" si="2"/>
        <v>6</v>
      </c>
      <c r="B16" s="175" t="str">
        <f t="shared" si="4"/>
        <v>пер. Интернациональный дом № 8</v>
      </c>
      <c r="C16" s="169">
        <v>5</v>
      </c>
      <c r="D16" s="177" t="s">
        <v>129</v>
      </c>
      <c r="E16" s="174"/>
      <c r="F16" s="179">
        <f t="shared" si="0"/>
        <v>0.05</v>
      </c>
      <c r="G16" s="172" t="s">
        <v>200</v>
      </c>
      <c r="H16" s="172">
        <v>44</v>
      </c>
      <c r="I16" s="172">
        <v>853.1</v>
      </c>
      <c r="J16" s="74">
        <v>44</v>
      </c>
      <c r="K16" s="194">
        <f t="shared" si="1"/>
        <v>0.0516</v>
      </c>
      <c r="L16" s="178">
        <v>45.9</v>
      </c>
      <c r="M16" s="74">
        <v>44</v>
      </c>
      <c r="N16" s="160">
        <v>29.3</v>
      </c>
      <c r="O16" s="160">
        <v>853.1</v>
      </c>
      <c r="P16" s="160">
        <v>0.01</v>
      </c>
      <c r="Q16" s="192">
        <v>44</v>
      </c>
    </row>
    <row r="17" spans="1:17" s="160" customFormat="1" ht="16.5" thickBot="1">
      <c r="A17" s="169">
        <f t="shared" si="2"/>
        <v>7</v>
      </c>
      <c r="B17" s="175" t="str">
        <f t="shared" si="4"/>
        <v>пер. Интернациональный дом № 8</v>
      </c>
      <c r="C17" s="169">
        <v>6</v>
      </c>
      <c r="D17" s="177" t="s">
        <v>130</v>
      </c>
      <c r="E17" s="173" t="s">
        <v>215</v>
      </c>
      <c r="F17" s="179">
        <f t="shared" si="0"/>
        <v>0.06</v>
      </c>
      <c r="G17" s="172" t="s">
        <v>200</v>
      </c>
      <c r="H17" s="172">
        <v>49.8</v>
      </c>
      <c r="I17" s="172">
        <v>853.1</v>
      </c>
      <c r="J17" s="74">
        <v>49.8</v>
      </c>
      <c r="K17" s="194">
        <f t="shared" si="1"/>
        <v>0.0584</v>
      </c>
      <c r="L17" s="178">
        <v>51.1</v>
      </c>
      <c r="M17" s="74">
        <v>49.8</v>
      </c>
      <c r="N17" s="160">
        <v>29.2</v>
      </c>
      <c r="O17" s="160">
        <v>853.1</v>
      </c>
      <c r="P17" s="160">
        <v>0.01</v>
      </c>
      <c r="Q17" s="192">
        <v>49.8</v>
      </c>
    </row>
    <row r="18" spans="1:17" s="160" customFormat="1" ht="16.5" thickBot="1">
      <c r="A18" s="169">
        <f t="shared" si="2"/>
        <v>8</v>
      </c>
      <c r="B18" s="175" t="str">
        <f t="shared" si="4"/>
        <v>пер. Интернациональный дом № 8</v>
      </c>
      <c r="C18" s="169">
        <v>7</v>
      </c>
      <c r="D18" s="176" t="s">
        <v>131</v>
      </c>
      <c r="E18" s="174" t="s">
        <v>216</v>
      </c>
      <c r="F18" s="179">
        <f t="shared" si="0"/>
        <v>0.07</v>
      </c>
      <c r="G18" s="172" t="s">
        <v>200</v>
      </c>
      <c r="H18" s="172">
        <v>60.7</v>
      </c>
      <c r="I18" s="172">
        <v>853.1</v>
      </c>
      <c r="J18" s="74">
        <v>60.7</v>
      </c>
      <c r="K18" s="194">
        <f t="shared" si="1"/>
        <v>0.0712</v>
      </c>
      <c r="L18" s="178">
        <v>64.5</v>
      </c>
      <c r="M18" s="74">
        <v>60.7</v>
      </c>
      <c r="N18" s="160">
        <v>29.2</v>
      </c>
      <c r="O18" s="160">
        <v>853.1</v>
      </c>
      <c r="P18" s="160">
        <v>0.01</v>
      </c>
      <c r="Q18" s="192">
        <f t="shared" si="3"/>
        <v>60.7</v>
      </c>
    </row>
    <row r="19" spans="1:17" s="160" customFormat="1" ht="16.5" thickBot="1">
      <c r="A19" s="169">
        <f t="shared" si="2"/>
        <v>9</v>
      </c>
      <c r="B19" s="175" t="str">
        <f t="shared" si="4"/>
        <v>пер. Интернациональный дом № 8</v>
      </c>
      <c r="C19" s="169">
        <v>8</v>
      </c>
      <c r="D19" s="176" t="s">
        <v>132</v>
      </c>
      <c r="E19" s="174" t="s">
        <v>217</v>
      </c>
      <c r="F19" s="179">
        <f t="shared" si="0"/>
        <v>0.05</v>
      </c>
      <c r="G19" s="172" t="s">
        <v>200</v>
      </c>
      <c r="H19" s="172">
        <v>40.1</v>
      </c>
      <c r="I19" s="172">
        <v>853.1</v>
      </c>
      <c r="J19" s="74">
        <v>40.1</v>
      </c>
      <c r="K19" s="194">
        <f t="shared" si="1"/>
        <v>0.047</v>
      </c>
      <c r="L19" s="178">
        <v>40.1</v>
      </c>
      <c r="M19" s="74">
        <v>40.1</v>
      </c>
      <c r="N19" s="160">
        <v>39.4</v>
      </c>
      <c r="O19" s="160">
        <v>853.1</v>
      </c>
      <c r="P19" s="160">
        <v>0.01</v>
      </c>
      <c r="Q19" s="192">
        <f t="shared" si="3"/>
        <v>40.1</v>
      </c>
    </row>
    <row r="20" spans="1:17" s="160" customFormat="1" ht="16.5" thickBot="1">
      <c r="A20" s="169">
        <f t="shared" si="2"/>
        <v>10</v>
      </c>
      <c r="B20" s="175" t="str">
        <f t="shared" si="4"/>
        <v>пер. Интернациональный дом № 8</v>
      </c>
      <c r="C20" s="169">
        <v>9</v>
      </c>
      <c r="D20" s="177" t="s">
        <v>133</v>
      </c>
      <c r="E20" s="174" t="s">
        <v>218</v>
      </c>
      <c r="F20" s="179">
        <f t="shared" si="0"/>
        <v>0.06</v>
      </c>
      <c r="G20" s="172" t="s">
        <v>200</v>
      </c>
      <c r="H20" s="172">
        <v>50.7</v>
      </c>
      <c r="I20" s="172">
        <v>853.1</v>
      </c>
      <c r="J20" s="74">
        <v>50.7</v>
      </c>
      <c r="K20" s="194">
        <f t="shared" si="1"/>
        <v>0.0594</v>
      </c>
      <c r="L20" s="178">
        <v>52.7</v>
      </c>
      <c r="M20" s="74">
        <v>50.7</v>
      </c>
      <c r="N20" s="160">
        <v>49</v>
      </c>
      <c r="O20" s="160">
        <v>853.1</v>
      </c>
      <c r="P20" s="160">
        <v>0.02</v>
      </c>
      <c r="Q20" s="192">
        <f t="shared" si="3"/>
        <v>50.7</v>
      </c>
    </row>
    <row r="21" spans="1:17" s="160" customFormat="1" ht="16.5" thickBot="1">
      <c r="A21" s="169">
        <f t="shared" si="2"/>
        <v>11</v>
      </c>
      <c r="B21" s="175" t="str">
        <f t="shared" si="4"/>
        <v>пер. Интернациональный дом № 8</v>
      </c>
      <c r="C21" s="169">
        <v>10</v>
      </c>
      <c r="D21" s="176" t="s">
        <v>170</v>
      </c>
      <c r="E21" s="174" t="s">
        <v>219</v>
      </c>
      <c r="F21" s="179">
        <f t="shared" si="0"/>
        <v>0.07</v>
      </c>
      <c r="G21" s="172" t="s">
        <v>200</v>
      </c>
      <c r="H21" s="172">
        <v>61.2</v>
      </c>
      <c r="I21" s="172">
        <v>853.1</v>
      </c>
      <c r="J21" s="74">
        <v>61.2</v>
      </c>
      <c r="K21" s="194">
        <f t="shared" si="1"/>
        <v>0.0717</v>
      </c>
      <c r="L21" s="178">
        <v>61.2</v>
      </c>
      <c r="M21" s="74">
        <v>61.2</v>
      </c>
      <c r="N21" s="160">
        <v>28.7</v>
      </c>
      <c r="O21" s="160">
        <v>853.1</v>
      </c>
      <c r="P21" s="160">
        <v>0.01</v>
      </c>
      <c r="Q21" s="192">
        <f t="shared" si="3"/>
        <v>61.2</v>
      </c>
    </row>
    <row r="22" spans="1:17" s="160" customFormat="1" ht="16.5" thickBot="1">
      <c r="A22" s="169">
        <f t="shared" si="2"/>
        <v>12</v>
      </c>
      <c r="B22" s="175" t="str">
        <f t="shared" si="4"/>
        <v>пер. Интернациональный дом № 8</v>
      </c>
      <c r="C22" s="169">
        <v>11</v>
      </c>
      <c r="D22" s="183" t="s">
        <v>134</v>
      </c>
      <c r="E22" s="174" t="s">
        <v>220</v>
      </c>
      <c r="F22" s="179">
        <f t="shared" si="0"/>
        <v>0.05</v>
      </c>
      <c r="G22" s="172" t="s">
        <v>200</v>
      </c>
      <c r="H22" s="172">
        <v>39.7</v>
      </c>
      <c r="I22" s="172">
        <v>853.1</v>
      </c>
      <c r="J22" s="74">
        <v>39.7</v>
      </c>
      <c r="K22" s="194">
        <f t="shared" si="1"/>
        <v>0.0465</v>
      </c>
      <c r="L22" s="178">
        <v>39.7</v>
      </c>
      <c r="M22" s="74">
        <v>39.7</v>
      </c>
      <c r="N22" s="160">
        <v>27.95</v>
      </c>
      <c r="O22" s="160">
        <v>853.1</v>
      </c>
      <c r="P22" s="160">
        <v>0.01</v>
      </c>
      <c r="Q22" s="192">
        <f t="shared" si="3"/>
        <v>39.7</v>
      </c>
    </row>
    <row r="23" spans="1:17" s="160" customFormat="1" ht="16.5" thickBot="1">
      <c r="A23" s="169">
        <f t="shared" si="2"/>
        <v>13</v>
      </c>
      <c r="B23" s="175" t="str">
        <f t="shared" si="4"/>
        <v>пер. Интернациональный дом № 8</v>
      </c>
      <c r="C23" s="169">
        <v>12</v>
      </c>
      <c r="D23" s="177" t="s">
        <v>135</v>
      </c>
      <c r="E23" s="174" t="s">
        <v>221</v>
      </c>
      <c r="F23" s="179">
        <f t="shared" si="0"/>
        <v>0.06</v>
      </c>
      <c r="G23" s="172" t="s">
        <v>200</v>
      </c>
      <c r="H23" s="172">
        <v>49.5</v>
      </c>
      <c r="I23" s="172">
        <v>853.1</v>
      </c>
      <c r="J23" s="74">
        <v>49.5</v>
      </c>
      <c r="K23" s="194">
        <f t="shared" si="1"/>
        <v>0.058</v>
      </c>
      <c r="L23" s="178">
        <v>48.6</v>
      </c>
      <c r="M23" s="74">
        <v>49.5</v>
      </c>
      <c r="N23" s="160">
        <v>27.95</v>
      </c>
      <c r="O23" s="160">
        <v>853.1</v>
      </c>
      <c r="P23" s="160">
        <v>0.01</v>
      </c>
      <c r="Q23" s="192">
        <f t="shared" si="3"/>
        <v>49.5</v>
      </c>
    </row>
    <row r="24" spans="1:17" s="160" customFormat="1" ht="16.5" thickBot="1">
      <c r="A24" s="169">
        <f t="shared" si="2"/>
        <v>14</v>
      </c>
      <c r="B24" s="175" t="str">
        <f t="shared" si="4"/>
        <v>пер. Интернациональный дом № 8</v>
      </c>
      <c r="C24" s="169">
        <v>13</v>
      </c>
      <c r="D24" s="176" t="s">
        <v>136</v>
      </c>
      <c r="E24" s="174" t="s">
        <v>222</v>
      </c>
      <c r="F24" s="179">
        <f t="shared" si="0"/>
        <v>0.06</v>
      </c>
      <c r="G24" s="172" t="s">
        <v>200</v>
      </c>
      <c r="H24" s="172">
        <v>48.7</v>
      </c>
      <c r="I24" s="172">
        <v>853.1</v>
      </c>
      <c r="J24" s="74">
        <v>48.7</v>
      </c>
      <c r="K24" s="194">
        <f t="shared" si="1"/>
        <v>0.0571</v>
      </c>
      <c r="L24" s="178">
        <v>49.6</v>
      </c>
      <c r="M24" s="74">
        <v>48.7</v>
      </c>
      <c r="N24" s="160">
        <v>38.3</v>
      </c>
      <c r="O24" s="160">
        <v>853.1</v>
      </c>
      <c r="P24" s="160">
        <v>0.01</v>
      </c>
      <c r="Q24" s="192">
        <f t="shared" si="3"/>
        <v>48.7</v>
      </c>
    </row>
    <row r="25" spans="1:17" s="160" customFormat="1" ht="16.5" thickBot="1">
      <c r="A25" s="169">
        <f t="shared" si="2"/>
        <v>15</v>
      </c>
      <c r="B25" s="175" t="str">
        <f t="shared" si="4"/>
        <v>пер. Интернациональный дом № 8</v>
      </c>
      <c r="C25" s="169">
        <v>14</v>
      </c>
      <c r="D25" s="176" t="s">
        <v>137</v>
      </c>
      <c r="E25" s="174" t="s">
        <v>225</v>
      </c>
      <c r="F25" s="179">
        <f t="shared" si="0"/>
        <v>0.03</v>
      </c>
      <c r="G25" s="172" t="s">
        <v>200</v>
      </c>
      <c r="H25" s="172">
        <v>22.55</v>
      </c>
      <c r="I25" s="172">
        <v>853.1</v>
      </c>
      <c r="J25" s="74">
        <v>45.1</v>
      </c>
      <c r="K25" s="194">
        <f t="shared" si="1"/>
        <v>0.0264</v>
      </c>
      <c r="L25" s="178">
        <v>44.6</v>
      </c>
      <c r="M25" s="74">
        <v>45.1</v>
      </c>
      <c r="N25" s="160">
        <v>24.25</v>
      </c>
      <c r="O25" s="160">
        <v>853.1</v>
      </c>
      <c r="P25" s="160">
        <v>0.01</v>
      </c>
      <c r="Q25" s="192">
        <f t="shared" si="3"/>
        <v>45.1</v>
      </c>
    </row>
    <row r="26" spans="1:17" s="160" customFormat="1" ht="16.5" thickBot="1">
      <c r="A26" s="169">
        <f t="shared" si="2"/>
        <v>16</v>
      </c>
      <c r="B26" s="175" t="str">
        <f t="shared" si="4"/>
        <v>пер. Интернациональный дом № 8</v>
      </c>
      <c r="C26" s="169"/>
      <c r="D26" s="176" t="s">
        <v>223</v>
      </c>
      <c r="E26" s="174" t="s">
        <v>224</v>
      </c>
      <c r="F26" s="179">
        <f t="shared" si="0"/>
        <v>0.03</v>
      </c>
      <c r="G26" s="172" t="s">
        <v>200</v>
      </c>
      <c r="H26" s="172">
        <v>22.55</v>
      </c>
      <c r="I26" s="172">
        <v>853.1</v>
      </c>
      <c r="K26" s="194">
        <f t="shared" si="1"/>
        <v>0.0264</v>
      </c>
      <c r="L26" s="178"/>
      <c r="N26" s="160">
        <v>24.25</v>
      </c>
      <c r="O26" s="160">
        <v>853.1</v>
      </c>
      <c r="P26" s="160">
        <v>0.01</v>
      </c>
      <c r="Q26" s="192">
        <f t="shared" si="3"/>
        <v>0</v>
      </c>
    </row>
    <row r="27" spans="1:17" s="160" customFormat="1" ht="16.5" thickBot="1">
      <c r="A27" s="169">
        <f t="shared" si="2"/>
        <v>17</v>
      </c>
      <c r="B27" s="175" t="str">
        <f t="shared" si="4"/>
        <v>пер. Интернациональный дом № 8</v>
      </c>
      <c r="C27" s="169">
        <v>15</v>
      </c>
      <c r="D27" s="176" t="s">
        <v>226</v>
      </c>
      <c r="E27" s="174" t="s">
        <v>227</v>
      </c>
      <c r="F27" s="179">
        <f t="shared" si="0"/>
        <v>0.05</v>
      </c>
      <c r="G27" s="172" t="s">
        <v>200</v>
      </c>
      <c r="H27" s="172">
        <v>43.3</v>
      </c>
      <c r="I27" s="172">
        <v>853.1</v>
      </c>
      <c r="J27" s="74">
        <v>43.3</v>
      </c>
      <c r="K27" s="194">
        <f t="shared" si="1"/>
        <v>0.0508</v>
      </c>
      <c r="L27" s="178">
        <v>46.23</v>
      </c>
      <c r="M27" s="74">
        <v>43.3</v>
      </c>
      <c r="N27" s="160">
        <v>28.8</v>
      </c>
      <c r="O27" s="160">
        <v>853.1</v>
      </c>
      <c r="P27" s="160">
        <v>0.01</v>
      </c>
      <c r="Q27" s="192">
        <f t="shared" si="3"/>
        <v>43.3</v>
      </c>
    </row>
    <row r="28" spans="1:17" ht="16.5" thickBot="1">
      <c r="A28" s="169">
        <f t="shared" si="2"/>
        <v>18</v>
      </c>
      <c r="B28" s="175" t="str">
        <f t="shared" si="4"/>
        <v>пер. Интернациональный дом № 8</v>
      </c>
      <c r="C28" s="169">
        <v>16</v>
      </c>
      <c r="D28" s="176" t="s">
        <v>229</v>
      </c>
      <c r="E28" s="184" t="s">
        <v>269</v>
      </c>
      <c r="F28" s="179">
        <f t="shared" si="0"/>
        <v>0.04</v>
      </c>
      <c r="G28" s="172" t="s">
        <v>200</v>
      </c>
      <c r="H28" s="172">
        <v>33.07</v>
      </c>
      <c r="I28" s="172">
        <v>853.1</v>
      </c>
      <c r="J28" s="74">
        <v>49.6</v>
      </c>
      <c r="K28" s="194">
        <f t="shared" si="1"/>
        <v>0.0388</v>
      </c>
      <c r="L28" s="178">
        <v>48.7</v>
      </c>
      <c r="M28" s="74">
        <v>49.6</v>
      </c>
      <c r="N28" s="10">
        <v>28.55</v>
      </c>
      <c r="O28" s="160">
        <v>853.1</v>
      </c>
      <c r="P28" s="10">
        <v>0.01</v>
      </c>
      <c r="Q28" s="192">
        <f t="shared" si="3"/>
        <v>49.6</v>
      </c>
    </row>
    <row r="29" spans="1:17" ht="16.5" thickBot="1">
      <c r="A29" s="169">
        <f t="shared" si="2"/>
        <v>19</v>
      </c>
      <c r="B29" s="175" t="str">
        <f t="shared" si="4"/>
        <v>пер. Интернациональный дом № 8</v>
      </c>
      <c r="C29" s="169"/>
      <c r="D29" s="176" t="s">
        <v>228</v>
      </c>
      <c r="E29" s="184" t="s">
        <v>269</v>
      </c>
      <c r="F29" s="179">
        <f>K29</f>
        <v>0.02</v>
      </c>
      <c r="G29" s="172" t="s">
        <v>200</v>
      </c>
      <c r="H29" s="172">
        <v>16.53</v>
      </c>
      <c r="I29" s="172">
        <v>853.1</v>
      </c>
      <c r="K29" s="194">
        <f>H29/I29</f>
        <v>0.0194</v>
      </c>
      <c r="L29" s="178"/>
      <c r="N29" s="10">
        <v>28.55</v>
      </c>
      <c r="O29" s="160">
        <v>853.1</v>
      </c>
      <c r="P29" s="10">
        <v>0.01</v>
      </c>
      <c r="Q29" s="192">
        <f t="shared" si="3"/>
        <v>0</v>
      </c>
    </row>
    <row r="30" spans="1:17" ht="16.5" thickBot="1">
      <c r="A30" s="169">
        <f t="shared" si="2"/>
        <v>20</v>
      </c>
      <c r="B30" s="175" t="str">
        <f t="shared" si="4"/>
        <v>пер. Интернациональный дом № 8</v>
      </c>
      <c r="C30" s="169">
        <v>17</v>
      </c>
      <c r="D30" s="177" t="s">
        <v>138</v>
      </c>
      <c r="E30" s="184" t="s">
        <v>230</v>
      </c>
      <c r="F30" s="179">
        <f t="shared" si="0"/>
        <v>0.05</v>
      </c>
      <c r="G30" s="172" t="s">
        <v>200</v>
      </c>
      <c r="H30" s="191">
        <v>44</v>
      </c>
      <c r="I30" s="172">
        <v>853.1</v>
      </c>
      <c r="J30" s="74">
        <v>44</v>
      </c>
      <c r="K30" s="194">
        <f t="shared" si="1"/>
        <v>0.0516</v>
      </c>
      <c r="L30" s="178">
        <v>42</v>
      </c>
      <c r="M30" s="74">
        <v>44</v>
      </c>
      <c r="N30" s="10">
        <v>19.35</v>
      </c>
      <c r="O30" s="160">
        <v>853.1</v>
      </c>
      <c r="P30" s="10">
        <v>0.01</v>
      </c>
      <c r="Q30" s="192">
        <f t="shared" si="3"/>
        <v>44</v>
      </c>
    </row>
    <row r="31" spans="1:17" ht="16.5" thickBot="1">
      <c r="A31" s="169">
        <f t="shared" si="2"/>
        <v>21</v>
      </c>
      <c r="B31" s="207" t="str">
        <f t="shared" si="4"/>
        <v>пер. Интернациональный дом № 8</v>
      </c>
      <c r="C31" s="169">
        <v>18</v>
      </c>
      <c r="D31" s="177" t="s">
        <v>208</v>
      </c>
      <c r="E31" s="184" t="s">
        <v>231</v>
      </c>
      <c r="F31" s="179">
        <f t="shared" si="0"/>
        <v>0.05</v>
      </c>
      <c r="G31" s="172" t="s">
        <v>200</v>
      </c>
      <c r="H31" s="172">
        <v>43.5</v>
      </c>
      <c r="I31" s="172">
        <v>853.1</v>
      </c>
      <c r="J31" s="74">
        <v>43.5</v>
      </c>
      <c r="K31" s="194">
        <f t="shared" si="1"/>
        <v>0.051</v>
      </c>
      <c r="L31" s="178">
        <v>43.5</v>
      </c>
      <c r="M31" s="74">
        <v>43.5</v>
      </c>
      <c r="N31" s="10">
        <v>19.35</v>
      </c>
      <c r="O31" s="160">
        <v>853.1</v>
      </c>
      <c r="P31" s="10">
        <v>0.01</v>
      </c>
      <c r="Q31" s="192">
        <f t="shared" si="3"/>
        <v>43.5</v>
      </c>
    </row>
    <row r="32" spans="1:17" ht="15.75">
      <c r="A32" s="195"/>
      <c r="B32" s="196"/>
      <c r="C32" s="197"/>
      <c r="D32" s="198"/>
      <c r="E32" s="199"/>
      <c r="F32" s="200"/>
      <c r="G32" s="201"/>
      <c r="H32" s="202"/>
      <c r="I32" s="202"/>
      <c r="J32" s="203"/>
      <c r="K32" s="204"/>
      <c r="L32" s="204"/>
      <c r="M32" s="203"/>
      <c r="O32" s="160"/>
      <c r="Q32" s="192"/>
    </row>
    <row r="33" spans="1:17" s="205" customFormat="1" ht="37.5" customHeight="1">
      <c r="A33" s="255" t="s">
        <v>268</v>
      </c>
      <c r="B33" s="256"/>
      <c r="C33" s="256"/>
      <c r="D33" s="256"/>
      <c r="E33" s="256"/>
      <c r="F33" s="256"/>
      <c r="G33" s="256"/>
      <c r="H33" s="205">
        <f>SUM(H11:H31)</f>
        <v>831.05</v>
      </c>
      <c r="J33" s="205">
        <f>SUM(J11:J31)</f>
        <v>853.1</v>
      </c>
      <c r="K33" s="206">
        <f>SUM(K11:K31)</f>
        <v>0.97</v>
      </c>
      <c r="L33" s="205">
        <f>SUM(L11:L31)</f>
        <v>864.13</v>
      </c>
      <c r="M33" s="205">
        <f>SUM(M11:M31)</f>
        <v>853.1</v>
      </c>
      <c r="Q33" s="205">
        <f>SUM(Q11:Q31)</f>
        <v>831.05</v>
      </c>
    </row>
    <row r="34" spans="1:16" ht="16.5" thickBot="1">
      <c r="A34" s="169">
        <v>22</v>
      </c>
      <c r="B34" s="175" t="s">
        <v>258</v>
      </c>
      <c r="C34" s="169">
        <v>1</v>
      </c>
      <c r="D34" s="177" t="s">
        <v>232</v>
      </c>
      <c r="E34" s="181" t="s">
        <v>270</v>
      </c>
      <c r="F34" s="179">
        <f t="shared" si="0"/>
        <v>0.07</v>
      </c>
      <c r="G34" s="172" t="s">
        <v>200</v>
      </c>
      <c r="H34" s="172">
        <v>57.4</v>
      </c>
      <c r="I34" s="172">
        <v>855.9</v>
      </c>
      <c r="J34" s="74">
        <v>57.4</v>
      </c>
      <c r="K34" s="194">
        <f t="shared" si="1"/>
        <v>0.0671</v>
      </c>
      <c r="L34" s="178">
        <v>57.4</v>
      </c>
      <c r="N34" s="10">
        <v>30.1</v>
      </c>
      <c r="O34" s="160">
        <v>853.1</v>
      </c>
      <c r="P34" s="10">
        <v>0.01</v>
      </c>
    </row>
    <row r="35" spans="1:16" ht="15.75">
      <c r="A35" s="169">
        <f>A34+1</f>
        <v>23</v>
      </c>
      <c r="B35" s="175" t="str">
        <f>B34</f>
        <v>ул. Интернациональная дом № 59</v>
      </c>
      <c r="C35" s="169">
        <v>2</v>
      </c>
      <c r="D35" s="185" t="s">
        <v>146</v>
      </c>
      <c r="E35" s="184" t="s">
        <v>233</v>
      </c>
      <c r="F35" s="179">
        <f t="shared" si="0"/>
        <v>0.04</v>
      </c>
      <c r="G35" s="172" t="s">
        <v>200</v>
      </c>
      <c r="H35" s="186">
        <v>30.8</v>
      </c>
      <c r="I35" s="172">
        <v>855.9</v>
      </c>
      <c r="J35" s="82">
        <v>30.8</v>
      </c>
      <c r="K35" s="194">
        <f t="shared" si="1"/>
        <v>0.036</v>
      </c>
      <c r="L35" s="178">
        <v>30.8</v>
      </c>
      <c r="M35" s="74"/>
      <c r="N35" s="10">
        <v>19.3</v>
      </c>
      <c r="O35" s="160">
        <v>853.1</v>
      </c>
      <c r="P35" s="10">
        <v>0.01</v>
      </c>
    </row>
    <row r="36" spans="1:16" ht="15.75">
      <c r="A36" s="169">
        <f aca="true" t="shared" si="5" ref="A36:A62">A35+1</f>
        <v>24</v>
      </c>
      <c r="B36" s="175" t="str">
        <f aca="true" t="shared" si="6" ref="B36:B62">B35</f>
        <v>ул. Интернациональная дом № 59</v>
      </c>
      <c r="C36" s="169">
        <v>3</v>
      </c>
      <c r="D36" s="185" t="s">
        <v>147</v>
      </c>
      <c r="E36" s="181" t="s">
        <v>271</v>
      </c>
      <c r="F36" s="179">
        <f t="shared" si="0"/>
        <v>0.06</v>
      </c>
      <c r="G36" s="172" t="s">
        <v>200</v>
      </c>
      <c r="H36" s="186">
        <v>48.7</v>
      </c>
      <c r="I36" s="172">
        <v>855.9</v>
      </c>
      <c r="J36" s="82">
        <v>48.7</v>
      </c>
      <c r="K36" s="194">
        <f t="shared" si="1"/>
        <v>0.0569</v>
      </c>
      <c r="L36" s="178">
        <v>48.7</v>
      </c>
      <c r="M36" s="74"/>
      <c r="N36" s="10">
        <v>19.3</v>
      </c>
      <c r="O36" s="160">
        <v>853.1</v>
      </c>
      <c r="P36" s="10">
        <v>0.01</v>
      </c>
    </row>
    <row r="37" spans="1:16" ht="15.75">
      <c r="A37" s="169">
        <f t="shared" si="5"/>
        <v>25</v>
      </c>
      <c r="B37" s="175" t="str">
        <f t="shared" si="6"/>
        <v>ул. Интернациональная дом № 59</v>
      </c>
      <c r="C37" s="169">
        <v>4</v>
      </c>
      <c r="D37" s="185" t="s">
        <v>234</v>
      </c>
      <c r="E37" s="184" t="s">
        <v>273</v>
      </c>
      <c r="F37" s="179">
        <f t="shared" si="0"/>
        <v>0.01</v>
      </c>
      <c r="G37" s="172" t="s">
        <v>200</v>
      </c>
      <c r="H37" s="186">
        <v>11.5</v>
      </c>
      <c r="I37" s="172">
        <v>855.9</v>
      </c>
      <c r="J37" s="82">
        <v>57.5</v>
      </c>
      <c r="K37" s="194">
        <f t="shared" si="1"/>
        <v>0.0134</v>
      </c>
      <c r="L37" s="178">
        <v>57.5</v>
      </c>
      <c r="M37" s="74"/>
      <c r="N37" s="10">
        <v>19.3</v>
      </c>
      <c r="O37" s="160">
        <v>853.1</v>
      </c>
      <c r="P37" s="10">
        <v>0.01</v>
      </c>
    </row>
    <row r="38" spans="1:16" ht="15.75">
      <c r="A38" s="169">
        <f t="shared" si="5"/>
        <v>26</v>
      </c>
      <c r="B38" s="175" t="str">
        <f t="shared" si="6"/>
        <v>ул. Интернациональная дом № 59</v>
      </c>
      <c r="C38" s="169"/>
      <c r="D38" s="185" t="s">
        <v>235</v>
      </c>
      <c r="E38" s="181" t="s">
        <v>272</v>
      </c>
      <c r="F38" s="179">
        <f t="shared" si="0"/>
        <v>0.01</v>
      </c>
      <c r="G38" s="172" t="s">
        <v>200</v>
      </c>
      <c r="H38" s="186">
        <v>11.5</v>
      </c>
      <c r="I38" s="172">
        <v>855.9</v>
      </c>
      <c r="J38" s="74"/>
      <c r="K38" s="194">
        <f t="shared" si="1"/>
        <v>0.0134</v>
      </c>
      <c r="L38" s="178"/>
      <c r="M38" s="74"/>
      <c r="N38" s="10">
        <v>43.3</v>
      </c>
      <c r="O38" s="160">
        <v>853.1</v>
      </c>
      <c r="P38" s="10">
        <v>0.01</v>
      </c>
    </row>
    <row r="39" spans="1:16" ht="15.75">
      <c r="A39" s="169">
        <f t="shared" si="5"/>
        <v>27</v>
      </c>
      <c r="B39" s="175" t="str">
        <f t="shared" si="6"/>
        <v>ул. Интернациональная дом № 59</v>
      </c>
      <c r="C39" s="169"/>
      <c r="D39" s="185" t="s">
        <v>236</v>
      </c>
      <c r="E39" s="181"/>
      <c r="F39" s="179">
        <f t="shared" si="0"/>
        <v>0.01</v>
      </c>
      <c r="G39" s="172" t="s">
        <v>200</v>
      </c>
      <c r="H39" s="186">
        <v>11.5</v>
      </c>
      <c r="I39" s="172">
        <v>855.9</v>
      </c>
      <c r="J39" s="74"/>
      <c r="K39" s="194">
        <f t="shared" si="1"/>
        <v>0.0134</v>
      </c>
      <c r="L39" s="178"/>
      <c r="M39" s="74"/>
      <c r="N39" s="10">
        <v>28.4</v>
      </c>
      <c r="O39" s="10">
        <v>3095.3</v>
      </c>
      <c r="P39" s="10">
        <v>0.01</v>
      </c>
    </row>
    <row r="40" spans="1:16" ht="15.75">
      <c r="A40" s="169">
        <f t="shared" si="5"/>
        <v>28</v>
      </c>
      <c r="B40" s="175" t="str">
        <f t="shared" si="6"/>
        <v>ул. Интернациональная дом № 59</v>
      </c>
      <c r="C40" s="169"/>
      <c r="D40" s="185" t="s">
        <v>237</v>
      </c>
      <c r="E40" s="181"/>
      <c r="F40" s="179">
        <f t="shared" si="0"/>
        <v>0.01</v>
      </c>
      <c r="G40" s="172" t="s">
        <v>200</v>
      </c>
      <c r="H40" s="186">
        <v>11.5</v>
      </c>
      <c r="I40" s="172">
        <v>855.9</v>
      </c>
      <c r="J40" s="74"/>
      <c r="K40" s="194">
        <f t="shared" si="1"/>
        <v>0.0134</v>
      </c>
      <c r="L40" s="178"/>
      <c r="M40" s="74"/>
      <c r="N40" s="10">
        <v>60.4</v>
      </c>
      <c r="O40" s="10">
        <v>3095.3</v>
      </c>
      <c r="P40" s="10">
        <v>0.02</v>
      </c>
    </row>
    <row r="41" spans="1:16" ht="15.75">
      <c r="A41" s="169">
        <f t="shared" si="5"/>
        <v>29</v>
      </c>
      <c r="B41" s="175" t="str">
        <f t="shared" si="6"/>
        <v>ул. Интернациональная дом № 59</v>
      </c>
      <c r="C41" s="169"/>
      <c r="D41" s="185" t="s">
        <v>238</v>
      </c>
      <c r="E41" s="181"/>
      <c r="F41" s="179">
        <f t="shared" si="0"/>
        <v>0.01</v>
      </c>
      <c r="G41" s="172" t="s">
        <v>200</v>
      </c>
      <c r="H41" s="186">
        <v>11.5</v>
      </c>
      <c r="I41" s="172">
        <v>855.9</v>
      </c>
      <c r="K41" s="194">
        <f t="shared" si="1"/>
        <v>0.0134</v>
      </c>
      <c r="L41" s="178"/>
      <c r="N41" s="10">
        <v>43</v>
      </c>
      <c r="O41" s="10">
        <v>3095.3</v>
      </c>
      <c r="P41" s="10">
        <v>0.01</v>
      </c>
    </row>
    <row r="42" spans="1:16" ht="15.75">
      <c r="A42" s="169">
        <f t="shared" si="5"/>
        <v>30</v>
      </c>
      <c r="B42" s="175" t="str">
        <f t="shared" si="6"/>
        <v>ул. Интернациональная дом № 59</v>
      </c>
      <c r="C42" s="169">
        <v>5</v>
      </c>
      <c r="D42" s="185" t="s">
        <v>239</v>
      </c>
      <c r="E42" s="181" t="s">
        <v>274</v>
      </c>
      <c r="F42" s="179">
        <f t="shared" si="0"/>
        <v>0.04</v>
      </c>
      <c r="G42" s="172" t="s">
        <v>200</v>
      </c>
      <c r="H42" s="186">
        <v>33.2</v>
      </c>
      <c r="I42" s="172">
        <v>855.9</v>
      </c>
      <c r="J42" s="82">
        <v>33.2</v>
      </c>
      <c r="K42" s="194">
        <f t="shared" si="1"/>
        <v>0.0388</v>
      </c>
      <c r="L42" s="178">
        <v>33.2</v>
      </c>
      <c r="N42" s="10">
        <v>28.6</v>
      </c>
      <c r="O42" s="10">
        <v>3095.3</v>
      </c>
      <c r="P42" s="10">
        <v>0.01</v>
      </c>
    </row>
    <row r="43" spans="1:16" ht="15.75">
      <c r="A43" s="169">
        <f t="shared" si="5"/>
        <v>31</v>
      </c>
      <c r="B43" s="175" t="str">
        <f t="shared" si="6"/>
        <v>ул. Интернациональная дом № 59</v>
      </c>
      <c r="C43" s="169">
        <v>6</v>
      </c>
      <c r="D43" s="185" t="s">
        <v>150</v>
      </c>
      <c r="E43" s="181" t="s">
        <v>275</v>
      </c>
      <c r="F43" s="179">
        <f t="shared" si="0"/>
        <v>0.03</v>
      </c>
      <c r="G43" s="172" t="s">
        <v>200</v>
      </c>
      <c r="H43" s="186">
        <v>24.55</v>
      </c>
      <c r="I43" s="172">
        <v>855.9</v>
      </c>
      <c r="J43" s="82">
        <v>49.1</v>
      </c>
      <c r="K43" s="194">
        <f t="shared" si="1"/>
        <v>0.0287</v>
      </c>
      <c r="L43" s="178">
        <v>49.1</v>
      </c>
      <c r="N43" s="10">
        <v>20.13</v>
      </c>
      <c r="O43" s="10">
        <v>3095.3</v>
      </c>
      <c r="P43" s="10">
        <v>0.01</v>
      </c>
    </row>
    <row r="44" spans="1:16" ht="15.75">
      <c r="A44" s="169">
        <f t="shared" si="5"/>
        <v>32</v>
      </c>
      <c r="B44" s="175" t="str">
        <f t="shared" si="6"/>
        <v>ул. Интернациональная дом № 59</v>
      </c>
      <c r="C44" s="169"/>
      <c r="D44" s="185" t="s">
        <v>240</v>
      </c>
      <c r="E44" s="181"/>
      <c r="F44" s="179">
        <v>0.02</v>
      </c>
      <c r="G44" s="172" t="s">
        <v>200</v>
      </c>
      <c r="H44" s="186">
        <v>24.55</v>
      </c>
      <c r="I44" s="172">
        <v>855.9</v>
      </c>
      <c r="K44" s="194">
        <f t="shared" si="1"/>
        <v>0.0287</v>
      </c>
      <c r="L44" s="178"/>
      <c r="N44" s="10">
        <v>20.13</v>
      </c>
      <c r="O44" s="10">
        <v>3095.3</v>
      </c>
      <c r="P44" s="10">
        <v>0.01</v>
      </c>
    </row>
    <row r="45" spans="1:12" ht="15.75">
      <c r="A45" s="169">
        <f t="shared" si="5"/>
        <v>33</v>
      </c>
      <c r="B45" s="175" t="str">
        <f t="shared" si="6"/>
        <v>ул. Интернациональная дом № 59</v>
      </c>
      <c r="C45" s="169">
        <v>7</v>
      </c>
      <c r="D45" s="185" t="s">
        <v>241</v>
      </c>
      <c r="E45" s="181" t="s">
        <v>277</v>
      </c>
      <c r="F45" s="179">
        <f t="shared" si="0"/>
        <v>0.03</v>
      </c>
      <c r="G45" s="172" t="s">
        <v>200</v>
      </c>
      <c r="H45" s="186">
        <v>26.65</v>
      </c>
      <c r="I45" s="172">
        <v>855.9</v>
      </c>
      <c r="J45" s="74">
        <v>53.3</v>
      </c>
      <c r="K45" s="194">
        <f t="shared" si="1"/>
        <v>0.0311</v>
      </c>
      <c r="L45" s="178">
        <v>53.3</v>
      </c>
    </row>
    <row r="46" spans="1:12" ht="15.75">
      <c r="A46" s="169">
        <f t="shared" si="5"/>
        <v>34</v>
      </c>
      <c r="B46" s="175" t="str">
        <f t="shared" si="6"/>
        <v>ул. Интернациональная дом № 59</v>
      </c>
      <c r="C46" s="169"/>
      <c r="D46" s="185" t="s">
        <v>244</v>
      </c>
      <c r="E46" s="181" t="s">
        <v>276</v>
      </c>
      <c r="F46" s="179">
        <f t="shared" si="0"/>
        <v>0.03</v>
      </c>
      <c r="G46" s="172" t="s">
        <v>200</v>
      </c>
      <c r="H46" s="186">
        <v>26.65</v>
      </c>
      <c r="I46" s="172">
        <v>855.9</v>
      </c>
      <c r="K46" s="194">
        <f t="shared" si="1"/>
        <v>0.0311</v>
      </c>
      <c r="L46" s="178"/>
    </row>
    <row r="47" spans="1:12" ht="15.75">
      <c r="A47" s="169">
        <f t="shared" si="5"/>
        <v>35</v>
      </c>
      <c r="B47" s="175" t="str">
        <f t="shared" si="6"/>
        <v>ул. Интернациональная дом № 59</v>
      </c>
      <c r="C47" s="169">
        <v>8</v>
      </c>
      <c r="D47" s="185" t="s">
        <v>242</v>
      </c>
      <c r="E47" s="181" t="s">
        <v>243</v>
      </c>
      <c r="F47" s="179">
        <f t="shared" si="0"/>
        <v>0.06</v>
      </c>
      <c r="G47" s="172" t="s">
        <v>200</v>
      </c>
      <c r="H47" s="186">
        <v>48.2</v>
      </c>
      <c r="I47" s="172">
        <v>855.9</v>
      </c>
      <c r="J47" s="74">
        <v>48.2</v>
      </c>
      <c r="K47" s="194">
        <f t="shared" si="1"/>
        <v>0.0563</v>
      </c>
      <c r="L47" s="178">
        <v>48.2</v>
      </c>
    </row>
    <row r="48" spans="1:12" ht="15.75">
      <c r="A48" s="169">
        <f t="shared" si="5"/>
        <v>36</v>
      </c>
      <c r="B48" s="175" t="str">
        <f t="shared" si="6"/>
        <v>ул. Интернациональная дом № 59</v>
      </c>
      <c r="C48" s="169">
        <f>C47+1</f>
        <v>9</v>
      </c>
      <c r="D48" s="185" t="s">
        <v>153</v>
      </c>
      <c r="E48" s="181" t="s">
        <v>278</v>
      </c>
      <c r="F48" s="179">
        <f t="shared" si="0"/>
        <v>0.06</v>
      </c>
      <c r="G48" s="172" t="s">
        <v>200</v>
      </c>
      <c r="H48" s="186">
        <v>53.4</v>
      </c>
      <c r="I48" s="172">
        <v>855.9</v>
      </c>
      <c r="J48" s="74">
        <v>53.4</v>
      </c>
      <c r="K48" s="194">
        <f t="shared" si="1"/>
        <v>0.0624</v>
      </c>
      <c r="L48" s="178">
        <v>53.4</v>
      </c>
    </row>
    <row r="49" spans="1:12" ht="15.75">
      <c r="A49" s="169">
        <f t="shared" si="5"/>
        <v>37</v>
      </c>
      <c r="B49" s="175" t="str">
        <f t="shared" si="6"/>
        <v>ул. Интернациональная дом № 59</v>
      </c>
      <c r="C49" s="169">
        <f>C48+1</f>
        <v>10</v>
      </c>
      <c r="D49" s="185" t="s">
        <v>245</v>
      </c>
      <c r="E49" s="181" t="s">
        <v>279</v>
      </c>
      <c r="F49" s="179">
        <f t="shared" si="0"/>
        <v>0.03</v>
      </c>
      <c r="G49" s="172" t="s">
        <v>200</v>
      </c>
      <c r="H49" s="186">
        <v>23.25</v>
      </c>
      <c r="I49" s="172">
        <v>855.9</v>
      </c>
      <c r="J49" s="74">
        <v>46.5</v>
      </c>
      <c r="K49" s="194">
        <f t="shared" si="1"/>
        <v>0.0272</v>
      </c>
      <c r="L49" s="178">
        <v>46.5</v>
      </c>
    </row>
    <row r="50" spans="1:12" ht="15.75">
      <c r="A50" s="169">
        <f t="shared" si="5"/>
        <v>38</v>
      </c>
      <c r="B50" s="175" t="str">
        <f>B49</f>
        <v>ул. Интернациональная дом № 59</v>
      </c>
      <c r="C50" s="169">
        <v>10</v>
      </c>
      <c r="D50" s="185" t="s">
        <v>266</v>
      </c>
      <c r="E50" s="181" t="s">
        <v>246</v>
      </c>
      <c r="F50" s="179">
        <v>0.02</v>
      </c>
      <c r="G50" s="172" t="s">
        <v>200</v>
      </c>
      <c r="H50" s="186">
        <v>23.25</v>
      </c>
      <c r="I50" s="172">
        <v>855.9</v>
      </c>
      <c r="J50" s="74"/>
      <c r="K50" s="194">
        <f>H50/I50</f>
        <v>0.0272</v>
      </c>
      <c r="L50" s="178"/>
    </row>
    <row r="51" spans="1:12" ht="15.75">
      <c r="A51" s="169">
        <f t="shared" si="5"/>
        <v>39</v>
      </c>
      <c r="B51" s="175" t="str">
        <f>B49</f>
        <v>ул. Интернациональная дом № 59</v>
      </c>
      <c r="C51" s="169">
        <f>C49+1</f>
        <v>11</v>
      </c>
      <c r="D51" s="185" t="s">
        <v>247</v>
      </c>
      <c r="E51" s="181" t="s">
        <v>280</v>
      </c>
      <c r="F51" s="179">
        <f t="shared" si="0"/>
        <v>0.03</v>
      </c>
      <c r="G51" s="172" t="s">
        <v>200</v>
      </c>
      <c r="H51" s="186">
        <v>23.2</v>
      </c>
      <c r="I51" s="172">
        <v>855.9</v>
      </c>
      <c r="J51" s="74">
        <v>46.4</v>
      </c>
      <c r="K51" s="194">
        <f t="shared" si="1"/>
        <v>0.0271</v>
      </c>
      <c r="L51" s="178">
        <v>46.4</v>
      </c>
    </row>
    <row r="52" spans="1:12" ht="15.75">
      <c r="A52" s="169">
        <f t="shared" si="5"/>
        <v>40</v>
      </c>
      <c r="B52" s="175" t="str">
        <f t="shared" si="6"/>
        <v>ул. Интернациональная дом № 59</v>
      </c>
      <c r="C52" s="169"/>
      <c r="D52" s="185" t="s">
        <v>248</v>
      </c>
      <c r="E52" s="181" t="s">
        <v>280</v>
      </c>
      <c r="F52" s="179">
        <f t="shared" si="0"/>
        <v>0.03</v>
      </c>
      <c r="G52" s="172" t="s">
        <v>200</v>
      </c>
      <c r="H52" s="186">
        <v>23.2</v>
      </c>
      <c r="I52" s="172">
        <v>855.9</v>
      </c>
      <c r="K52" s="194">
        <f t="shared" si="1"/>
        <v>0.0271</v>
      </c>
      <c r="L52" s="178"/>
    </row>
    <row r="53" spans="1:12" ht="15.75">
      <c r="A53" s="169">
        <f t="shared" si="5"/>
        <v>41</v>
      </c>
      <c r="B53" s="175" t="str">
        <f t="shared" si="6"/>
        <v>ул. Интернациональная дом № 59</v>
      </c>
      <c r="C53" s="169">
        <v>12</v>
      </c>
      <c r="D53" s="185" t="s">
        <v>281</v>
      </c>
      <c r="E53" s="181" t="s">
        <v>282</v>
      </c>
      <c r="F53" s="179">
        <f t="shared" si="0"/>
        <v>0.03</v>
      </c>
      <c r="G53" s="172" t="s">
        <v>200</v>
      </c>
      <c r="H53" s="186">
        <v>24.8</v>
      </c>
      <c r="I53" s="172">
        <v>855.9</v>
      </c>
      <c r="J53" s="74">
        <v>49.6</v>
      </c>
      <c r="K53" s="194">
        <f t="shared" si="1"/>
        <v>0.029</v>
      </c>
      <c r="L53" s="178">
        <v>49.6</v>
      </c>
    </row>
    <row r="54" spans="1:12" ht="15.75">
      <c r="A54" s="169">
        <f t="shared" si="5"/>
        <v>42</v>
      </c>
      <c r="B54" s="175" t="str">
        <f t="shared" si="6"/>
        <v>ул. Интернациональная дом № 59</v>
      </c>
      <c r="C54" s="169"/>
      <c r="D54" s="211" t="s">
        <v>249</v>
      </c>
      <c r="E54" s="181" t="s">
        <v>291</v>
      </c>
      <c r="F54" s="179">
        <f t="shared" si="0"/>
        <v>0.03</v>
      </c>
      <c r="G54" s="172" t="s">
        <v>200</v>
      </c>
      <c r="H54" s="186">
        <v>24.8</v>
      </c>
      <c r="I54" s="172">
        <v>855.9</v>
      </c>
      <c r="K54" s="194">
        <f t="shared" si="1"/>
        <v>0.029</v>
      </c>
      <c r="L54" s="178"/>
    </row>
    <row r="55" spans="1:12" ht="15.75">
      <c r="A55" s="169">
        <f t="shared" si="5"/>
        <v>43</v>
      </c>
      <c r="B55" s="175" t="str">
        <f t="shared" si="6"/>
        <v>ул. Интернациональная дом № 59</v>
      </c>
      <c r="C55" s="169">
        <v>13</v>
      </c>
      <c r="D55" s="185" t="s">
        <v>250</v>
      </c>
      <c r="E55" s="184" t="s">
        <v>251</v>
      </c>
      <c r="F55" s="179">
        <f t="shared" si="0"/>
        <v>0.06</v>
      </c>
      <c r="G55" s="172" t="s">
        <v>200</v>
      </c>
      <c r="H55" s="187">
        <v>50</v>
      </c>
      <c r="I55" s="172">
        <v>855.9</v>
      </c>
      <c r="J55" s="74">
        <v>50</v>
      </c>
      <c r="K55" s="194">
        <f t="shared" si="1"/>
        <v>0.0584</v>
      </c>
      <c r="L55" s="178">
        <v>50</v>
      </c>
    </row>
    <row r="56" spans="1:12" ht="15.75" customHeight="1">
      <c r="A56" s="169">
        <f t="shared" si="5"/>
        <v>44</v>
      </c>
      <c r="B56" s="175" t="str">
        <f t="shared" si="6"/>
        <v>ул. Интернациональная дом № 59</v>
      </c>
      <c r="C56" s="169">
        <f>C55+1</f>
        <v>14</v>
      </c>
      <c r="D56" s="185" t="s">
        <v>158</v>
      </c>
      <c r="E56" s="181"/>
      <c r="F56" s="179">
        <f t="shared" si="0"/>
        <v>0.04</v>
      </c>
      <c r="G56" s="172" t="s">
        <v>200</v>
      </c>
      <c r="H56" s="186">
        <v>32.3</v>
      </c>
      <c r="I56" s="172">
        <v>855.9</v>
      </c>
      <c r="J56" s="74">
        <v>32.3</v>
      </c>
      <c r="K56" s="194">
        <f t="shared" si="1"/>
        <v>0.0377</v>
      </c>
      <c r="L56" s="178">
        <v>32.3</v>
      </c>
    </row>
    <row r="57" spans="1:12" ht="18.75" customHeight="1">
      <c r="A57" s="169">
        <f t="shared" si="5"/>
        <v>45</v>
      </c>
      <c r="B57" s="175" t="str">
        <f t="shared" si="6"/>
        <v>ул. Интернациональная дом № 59</v>
      </c>
      <c r="C57" s="169">
        <f>C56+1</f>
        <v>15</v>
      </c>
      <c r="D57" s="185" t="s">
        <v>252</v>
      </c>
      <c r="E57" s="181" t="s">
        <v>283</v>
      </c>
      <c r="F57" s="179">
        <f t="shared" si="0"/>
        <v>0.07</v>
      </c>
      <c r="G57" s="172" t="s">
        <v>200</v>
      </c>
      <c r="H57" s="186">
        <v>57.6</v>
      </c>
      <c r="I57" s="172">
        <v>855.9</v>
      </c>
      <c r="J57" s="74">
        <v>57.6</v>
      </c>
      <c r="K57" s="194">
        <f t="shared" si="1"/>
        <v>0.0673</v>
      </c>
      <c r="L57" s="178">
        <v>57.6</v>
      </c>
    </row>
    <row r="58" spans="1:12" ht="20.25" customHeight="1">
      <c r="A58" s="169">
        <f t="shared" si="5"/>
        <v>46</v>
      </c>
      <c r="B58" s="175" t="str">
        <f t="shared" si="6"/>
        <v>ул. Интернациональная дом № 59</v>
      </c>
      <c r="C58" s="169">
        <f>C57+1</f>
        <v>16</v>
      </c>
      <c r="D58" s="185" t="s">
        <v>253</v>
      </c>
      <c r="E58" s="184" t="s">
        <v>255</v>
      </c>
      <c r="F58" s="179">
        <f t="shared" si="0"/>
        <v>0.03</v>
      </c>
      <c r="G58" s="172" t="s">
        <v>200</v>
      </c>
      <c r="H58" s="186">
        <v>24.45</v>
      </c>
      <c r="I58" s="172">
        <v>855.9</v>
      </c>
      <c r="J58" s="74">
        <v>48.9</v>
      </c>
      <c r="K58" s="194">
        <f t="shared" si="1"/>
        <v>0.0286</v>
      </c>
      <c r="L58" s="178">
        <v>48.9</v>
      </c>
    </row>
    <row r="59" spans="1:12" ht="19.5" customHeight="1">
      <c r="A59" s="169">
        <f t="shared" si="5"/>
        <v>47</v>
      </c>
      <c r="B59" s="175" t="str">
        <f t="shared" si="6"/>
        <v>ул. Интернациональная дом № 59</v>
      </c>
      <c r="C59" s="169"/>
      <c r="D59" s="185" t="s">
        <v>254</v>
      </c>
      <c r="E59" s="181"/>
      <c r="F59" s="179">
        <f t="shared" si="0"/>
        <v>0.03</v>
      </c>
      <c r="G59" s="172" t="s">
        <v>200</v>
      </c>
      <c r="H59" s="186">
        <v>24.45</v>
      </c>
      <c r="I59" s="172">
        <v>855.9</v>
      </c>
      <c r="K59" s="194">
        <f t="shared" si="1"/>
        <v>0.0286</v>
      </c>
      <c r="L59" s="178"/>
    </row>
    <row r="60" spans="1:12" ht="21.75" customHeight="1">
      <c r="A60" s="169">
        <f t="shared" si="5"/>
        <v>48</v>
      </c>
      <c r="B60" s="175" t="str">
        <f t="shared" si="6"/>
        <v>ул. Интернациональная дом № 59</v>
      </c>
      <c r="C60" s="169">
        <v>17</v>
      </c>
      <c r="D60" s="185" t="s">
        <v>256</v>
      </c>
      <c r="E60" s="181" t="s">
        <v>284</v>
      </c>
      <c r="F60" s="179">
        <f t="shared" si="0"/>
        <v>0.04</v>
      </c>
      <c r="G60" s="172" t="s">
        <v>200</v>
      </c>
      <c r="H60" s="186">
        <v>32.3</v>
      </c>
      <c r="I60" s="172">
        <v>855.9</v>
      </c>
      <c r="J60" s="74">
        <v>32.3</v>
      </c>
      <c r="K60" s="194">
        <f t="shared" si="1"/>
        <v>0.0377</v>
      </c>
      <c r="L60" s="178">
        <v>32.3</v>
      </c>
    </row>
    <row r="61" spans="1:12" ht="20.25" customHeight="1">
      <c r="A61" s="169">
        <f t="shared" si="5"/>
        <v>49</v>
      </c>
      <c r="B61" s="175" t="str">
        <f t="shared" si="6"/>
        <v>ул. Интернациональная дом № 59</v>
      </c>
      <c r="C61" s="169">
        <f>C60+1</f>
        <v>18</v>
      </c>
      <c r="D61" s="185" t="s">
        <v>257</v>
      </c>
      <c r="E61" s="181" t="s">
        <v>285</v>
      </c>
      <c r="F61" s="179">
        <f t="shared" si="0"/>
        <v>0.04</v>
      </c>
      <c r="G61" s="172" t="s">
        <v>200</v>
      </c>
      <c r="H61" s="186">
        <v>30.35</v>
      </c>
      <c r="I61" s="172">
        <v>855.9</v>
      </c>
      <c r="J61" s="74">
        <v>60.7</v>
      </c>
      <c r="K61" s="194">
        <f t="shared" si="1"/>
        <v>0.0355</v>
      </c>
      <c r="L61" s="178">
        <v>60.7</v>
      </c>
    </row>
    <row r="62" spans="1:12" ht="18.75" customHeight="1">
      <c r="A62" s="169">
        <f t="shared" si="5"/>
        <v>50</v>
      </c>
      <c r="B62" s="207" t="str">
        <f t="shared" si="6"/>
        <v>ул. Интернациональная дом № 59</v>
      </c>
      <c r="C62" s="169"/>
      <c r="D62" s="185" t="s">
        <v>286</v>
      </c>
      <c r="E62" s="181" t="s">
        <v>287</v>
      </c>
      <c r="F62" s="179">
        <v>0.03</v>
      </c>
      <c r="G62" s="172" t="s">
        <v>200</v>
      </c>
      <c r="H62" s="186">
        <v>30.35</v>
      </c>
      <c r="I62" s="172">
        <v>855.9</v>
      </c>
      <c r="K62" s="194">
        <f t="shared" si="1"/>
        <v>0.0355</v>
      </c>
      <c r="L62" s="178"/>
    </row>
    <row r="63" spans="1:12" ht="26.25" customHeight="1" hidden="1">
      <c r="A63" s="169"/>
      <c r="B63" s="175"/>
      <c r="C63" s="169"/>
      <c r="D63" s="5"/>
      <c r="E63" s="181"/>
      <c r="F63" s="193"/>
      <c r="G63" s="5"/>
      <c r="H63" s="193">
        <f>SUM(H34:H62)</f>
        <v>855.9</v>
      </c>
      <c r="I63" s="193"/>
      <c r="J63" s="193">
        <f>SUM(J34:J62)</f>
        <v>855.9</v>
      </c>
      <c r="K63" s="95">
        <f>SUM(K34:K62)</f>
        <v>1</v>
      </c>
      <c r="L63" s="95">
        <f>SUM(L34:L62)</f>
        <v>855.9</v>
      </c>
    </row>
    <row r="65" spans="2:5" ht="18">
      <c r="B65" s="208" t="s">
        <v>288</v>
      </c>
      <c r="C65" s="209"/>
      <c r="D65" s="209"/>
      <c r="E65" s="210" t="s">
        <v>289</v>
      </c>
    </row>
    <row r="68" spans="2:5" ht="18">
      <c r="B68" s="208"/>
      <c r="C68" s="209"/>
      <c r="D68" s="209"/>
      <c r="E68" s="210"/>
    </row>
  </sheetData>
  <sheetProtection/>
  <mergeCells count="13">
    <mergeCell ref="A33:G33"/>
    <mergeCell ref="A1:G1"/>
    <mergeCell ref="A2:G2"/>
    <mergeCell ref="A3:G3"/>
    <mergeCell ref="H9:K9"/>
    <mergeCell ref="A5:H5"/>
    <mergeCell ref="A4:G4"/>
    <mergeCell ref="A6:G6"/>
    <mergeCell ref="A7:G7"/>
    <mergeCell ref="A8:G8"/>
    <mergeCell ref="A9:A10"/>
    <mergeCell ref="F9:F10"/>
    <mergeCell ref="G9:G10"/>
  </mergeCells>
  <printOptions horizontalCentered="1"/>
  <pageMargins left="0.3937007874015748" right="0.1968503937007874" top="1.03" bottom="0.82" header="0.15748031496062992" footer="0.21"/>
  <pageSetup fitToHeight="4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9"/>
  <sheetViews>
    <sheetView tabSelected="1" workbookViewId="0" topLeftCell="A5">
      <pane xSplit="23415" ySplit="3795" topLeftCell="W2" activePane="bottomLeft" state="split"/>
      <selection pane="topLeft" activeCell="C10" sqref="C10"/>
      <selection pane="topRight" activeCell="H6" sqref="H1:V16384"/>
      <selection pane="bottomLeft" activeCell="A8" sqref="A8:G8"/>
      <selection pane="bottomRight" activeCell="H36" sqref="H36"/>
    </sheetView>
  </sheetViews>
  <sheetFormatPr defaultColWidth="9.00390625" defaultRowHeight="12.75"/>
  <cols>
    <col min="1" max="1" width="7.75390625" style="119" customWidth="1"/>
    <col min="2" max="2" width="44.25390625" style="25" customWidth="1"/>
    <col min="3" max="3" width="8.00390625" style="10" customWidth="1"/>
    <col min="4" max="4" width="47.125" style="10" customWidth="1"/>
    <col min="5" max="5" width="15.125" style="182" customWidth="1"/>
    <col min="6" max="6" width="16.25390625" style="10" customWidth="1"/>
    <col min="7" max="7" width="14.375" style="10" customWidth="1"/>
    <col min="8" max="8" width="13.375" style="93" hidden="1" customWidth="1"/>
    <col min="9" max="9" width="11.375" style="93" hidden="1" customWidth="1"/>
    <col min="10" max="10" width="13.375" style="247" hidden="1" customWidth="1"/>
    <col min="11" max="12" width="11.375" style="93" hidden="1" customWidth="1"/>
    <col min="13" max="13" width="13.375" style="217" hidden="1" customWidth="1"/>
    <col min="14" max="22" width="10.875" style="10" hidden="1" customWidth="1"/>
    <col min="23" max="23" width="10.875" style="10" customWidth="1"/>
    <col min="24" max="27" width="9.75390625" style="10" customWidth="1"/>
    <col min="28" max="30" width="13.375" style="10" customWidth="1"/>
    <col min="31" max="31" width="13.375" style="10" hidden="1" customWidth="1"/>
    <col min="32" max="43" width="10.875" style="10" bestFit="1" customWidth="1"/>
    <col min="44" max="44" width="13.375" style="10" hidden="1" customWidth="1"/>
    <col min="45" max="47" width="13.375" style="10" customWidth="1"/>
    <col min="48" max="48" width="13.375" style="10" hidden="1" customWidth="1"/>
    <col min="49" max="56" width="10.875" style="10" bestFit="1" customWidth="1"/>
    <col min="57" max="57" width="10.25390625" style="10" hidden="1" customWidth="1"/>
    <col min="58" max="60" width="13.375" style="10" hidden="1" customWidth="1"/>
    <col min="61" max="61" width="13.375" style="67" customWidth="1"/>
    <col min="62" max="16384" width="9.125" style="10" customWidth="1"/>
  </cols>
  <sheetData>
    <row r="1" spans="1:13" s="160" customFormat="1" ht="27" customHeight="1">
      <c r="A1" s="260" t="s">
        <v>190</v>
      </c>
      <c r="B1" s="260"/>
      <c r="C1" s="260"/>
      <c r="D1" s="260"/>
      <c r="E1" s="260"/>
      <c r="F1" s="260"/>
      <c r="G1" s="260"/>
      <c r="H1" s="202"/>
      <c r="J1" s="244"/>
      <c r="M1" s="218"/>
    </row>
    <row r="2" spans="1:13" s="160" customFormat="1" ht="18" customHeight="1">
      <c r="A2" s="260" t="s">
        <v>205</v>
      </c>
      <c r="B2" s="260"/>
      <c r="C2" s="260"/>
      <c r="D2" s="260"/>
      <c r="E2" s="260"/>
      <c r="F2" s="260"/>
      <c r="G2" s="260"/>
      <c r="H2" s="202"/>
      <c r="J2" s="244"/>
      <c r="M2" s="218"/>
    </row>
    <row r="3" spans="1:13" s="161" customFormat="1" ht="21" customHeight="1">
      <c r="A3" s="254" t="s">
        <v>321</v>
      </c>
      <c r="B3" s="254"/>
      <c r="C3" s="254"/>
      <c r="D3" s="254"/>
      <c r="E3" s="254"/>
      <c r="F3" s="254"/>
      <c r="G3" s="254"/>
      <c r="H3" s="188"/>
      <c r="J3" s="245"/>
      <c r="M3" s="238"/>
    </row>
    <row r="4" spans="1:13" s="161" customFormat="1" ht="19.5" customHeight="1">
      <c r="A4" s="254" t="s">
        <v>297</v>
      </c>
      <c r="B4" s="254"/>
      <c r="C4" s="254"/>
      <c r="D4" s="254"/>
      <c r="E4" s="254"/>
      <c r="F4" s="254"/>
      <c r="G4" s="254"/>
      <c r="H4" s="188"/>
      <c r="J4" s="245"/>
      <c r="M4" s="238"/>
    </row>
    <row r="5" spans="1:13" s="161" customFormat="1" ht="33" customHeight="1">
      <c r="A5" s="254" t="s">
        <v>290</v>
      </c>
      <c r="B5" s="254"/>
      <c r="C5" s="254"/>
      <c r="D5" s="254"/>
      <c r="E5" s="254"/>
      <c r="F5" s="254"/>
      <c r="G5" s="254"/>
      <c r="H5" s="254"/>
      <c r="J5" s="245"/>
      <c r="M5" s="238"/>
    </row>
    <row r="6" spans="1:13" s="161" customFormat="1" ht="42.75" customHeight="1">
      <c r="A6" s="254" t="s">
        <v>308</v>
      </c>
      <c r="B6" s="254"/>
      <c r="C6" s="254"/>
      <c r="D6" s="254"/>
      <c r="E6" s="254"/>
      <c r="F6" s="254"/>
      <c r="G6" s="254"/>
      <c r="H6" s="188"/>
      <c r="J6" s="245"/>
      <c r="M6" s="238"/>
    </row>
    <row r="7" spans="1:13" s="161" customFormat="1" ht="19.5" customHeight="1">
      <c r="A7" s="254" t="s">
        <v>300</v>
      </c>
      <c r="B7" s="254"/>
      <c r="C7" s="254"/>
      <c r="D7" s="254"/>
      <c r="E7" s="254"/>
      <c r="F7" s="254"/>
      <c r="G7" s="254"/>
      <c r="H7" s="188"/>
      <c r="J7" s="245"/>
      <c r="M7" s="238"/>
    </row>
    <row r="8" spans="1:13" s="161" customFormat="1" ht="24" customHeight="1">
      <c r="A8" s="255" t="s">
        <v>206</v>
      </c>
      <c r="B8" s="256"/>
      <c r="C8" s="256"/>
      <c r="D8" s="256"/>
      <c r="E8" s="256"/>
      <c r="F8" s="256"/>
      <c r="G8" s="256"/>
      <c r="J8" s="245"/>
      <c r="M8" s="238"/>
    </row>
    <row r="9" spans="1:21" s="161" customFormat="1" ht="58.5" customHeight="1">
      <c r="A9" s="257" t="s">
        <v>191</v>
      </c>
      <c r="B9" s="162" t="s">
        <v>192</v>
      </c>
      <c r="C9" s="163"/>
      <c r="D9" s="164" t="s">
        <v>193</v>
      </c>
      <c r="E9" s="180"/>
      <c r="F9" s="257" t="s">
        <v>194</v>
      </c>
      <c r="G9" s="257" t="s">
        <v>195</v>
      </c>
      <c r="H9" s="251" t="s">
        <v>204</v>
      </c>
      <c r="I9" s="252"/>
      <c r="J9" s="252"/>
      <c r="K9" s="252"/>
      <c r="L9" s="162" t="s">
        <v>263</v>
      </c>
      <c r="M9" s="239"/>
      <c r="N9" s="165"/>
      <c r="O9" s="165"/>
      <c r="P9" s="165"/>
      <c r="Q9" s="165"/>
      <c r="R9" s="165"/>
      <c r="S9" s="165"/>
      <c r="T9" s="165" t="s">
        <v>315</v>
      </c>
      <c r="U9" s="165"/>
    </row>
    <row r="10" spans="1:21" s="161" customFormat="1" ht="118.5" customHeight="1">
      <c r="A10" s="258"/>
      <c r="B10" s="165" t="s">
        <v>196</v>
      </c>
      <c r="C10" s="165" t="s">
        <v>197</v>
      </c>
      <c r="D10" s="167" t="s">
        <v>198</v>
      </c>
      <c r="E10" s="168" t="s">
        <v>199</v>
      </c>
      <c r="F10" s="258"/>
      <c r="G10" s="258"/>
      <c r="H10" s="166" t="s">
        <v>318</v>
      </c>
      <c r="I10" s="166" t="s">
        <v>201</v>
      </c>
      <c r="J10" s="245" t="s">
        <v>264</v>
      </c>
      <c r="K10" s="189"/>
      <c r="L10" s="162"/>
      <c r="M10" s="239" t="s">
        <v>265</v>
      </c>
      <c r="N10" s="165"/>
      <c r="O10" s="165"/>
      <c r="P10" s="165"/>
      <c r="Q10" s="165" t="s">
        <v>267</v>
      </c>
      <c r="R10" s="165" t="s">
        <v>186</v>
      </c>
      <c r="S10" s="165" t="s">
        <v>292</v>
      </c>
      <c r="T10" s="165"/>
      <c r="U10" s="165"/>
    </row>
    <row r="11" spans="1:21" s="160" customFormat="1" ht="16.5" thickBot="1">
      <c r="A11" s="169">
        <v>1</v>
      </c>
      <c r="B11" s="175" t="s">
        <v>207</v>
      </c>
      <c r="C11" s="170">
        <v>1</v>
      </c>
      <c r="D11" s="177" t="s">
        <v>301</v>
      </c>
      <c r="E11" s="171" t="s">
        <v>209</v>
      </c>
      <c r="F11" s="237">
        <f>H11/I11</f>
        <v>0.051</v>
      </c>
      <c r="G11" s="172" t="s">
        <v>200</v>
      </c>
      <c r="H11" s="172">
        <v>43.6</v>
      </c>
      <c r="I11" s="172">
        <v>853.1</v>
      </c>
      <c r="J11" s="246">
        <v>43.6</v>
      </c>
      <c r="K11" s="194">
        <f aca="true" t="shared" si="0" ref="K11:K33">H11/I11</f>
        <v>0.0511</v>
      </c>
      <c r="L11" s="212">
        <v>43.6</v>
      </c>
      <c r="M11" s="75">
        <v>43.6</v>
      </c>
      <c r="N11" s="172">
        <v>43.8</v>
      </c>
      <c r="O11" s="172">
        <v>853.1</v>
      </c>
      <c r="P11" s="172">
        <v>0.01</v>
      </c>
      <c r="Q11" s="214">
        <f>M11</f>
        <v>43.6</v>
      </c>
      <c r="R11" s="215">
        <v>1</v>
      </c>
      <c r="S11" s="214">
        <f>M11</f>
        <v>43.6</v>
      </c>
      <c r="T11" s="214">
        <f>M11</f>
        <v>43.6</v>
      </c>
      <c r="U11" s="172"/>
    </row>
    <row r="12" spans="1:21" s="160" customFormat="1" ht="16.5" thickBot="1">
      <c r="A12" s="169">
        <f aca="true" t="shared" si="1" ref="A12:A33">A11+1</f>
        <v>2</v>
      </c>
      <c r="B12" s="175" t="str">
        <f aca="true" t="shared" si="2" ref="B12:B33">B11</f>
        <v>пер. Интернациональный дом № 8</v>
      </c>
      <c r="C12" s="169">
        <v>2</v>
      </c>
      <c r="D12" s="177" t="s">
        <v>126</v>
      </c>
      <c r="E12" s="174" t="s">
        <v>210</v>
      </c>
      <c r="F12" s="237">
        <f aca="true" t="shared" si="3" ref="F12:F33">H12/I12</f>
        <v>0.017</v>
      </c>
      <c r="G12" s="172" t="s">
        <v>200</v>
      </c>
      <c r="H12" s="172">
        <v>14.7</v>
      </c>
      <c r="I12" s="172">
        <v>853.1</v>
      </c>
      <c r="J12" s="246">
        <v>44.1</v>
      </c>
      <c r="K12" s="194">
        <f t="shared" si="0"/>
        <v>0.0172</v>
      </c>
      <c r="L12" s="212">
        <v>43.8</v>
      </c>
      <c r="M12" s="75">
        <v>44.1</v>
      </c>
      <c r="N12" s="172">
        <v>28.45</v>
      </c>
      <c r="O12" s="172">
        <v>853.1</v>
      </c>
      <c r="P12" s="172">
        <v>0.01</v>
      </c>
      <c r="Q12" s="214">
        <v>22.05</v>
      </c>
      <c r="R12" s="215">
        <v>1</v>
      </c>
      <c r="S12" s="214">
        <f>M12</f>
        <v>44.1</v>
      </c>
      <c r="T12" s="214">
        <v>14.7</v>
      </c>
      <c r="U12" s="172"/>
    </row>
    <row r="13" spans="1:21" s="160" customFormat="1" ht="16.5" thickBot="1">
      <c r="A13" s="169">
        <f t="shared" si="1"/>
        <v>3</v>
      </c>
      <c r="B13" s="175" t="str">
        <f t="shared" si="2"/>
        <v>пер. Интернациональный дом № 8</v>
      </c>
      <c r="C13" s="169">
        <v>3</v>
      </c>
      <c r="D13" s="177" t="s">
        <v>212</v>
      </c>
      <c r="E13" s="174" t="s">
        <v>211</v>
      </c>
      <c r="F13" s="237">
        <f t="shared" si="3"/>
        <v>0.06</v>
      </c>
      <c r="G13" s="172" t="s">
        <v>200</v>
      </c>
      <c r="H13" s="172">
        <v>51.3</v>
      </c>
      <c r="I13" s="172">
        <v>853.1</v>
      </c>
      <c r="J13" s="246">
        <v>51.3</v>
      </c>
      <c r="K13" s="194">
        <f t="shared" si="0"/>
        <v>0.0601</v>
      </c>
      <c r="L13" s="213">
        <v>54.5</v>
      </c>
      <c r="M13" s="75">
        <v>51.3</v>
      </c>
      <c r="N13" s="172">
        <v>39</v>
      </c>
      <c r="O13" s="172">
        <v>853.1</v>
      </c>
      <c r="P13" s="172">
        <v>0.01</v>
      </c>
      <c r="Q13" s="214">
        <f>M13</f>
        <v>51.3</v>
      </c>
      <c r="R13" s="215">
        <v>2</v>
      </c>
      <c r="S13" s="214">
        <f>M13</f>
        <v>51.3</v>
      </c>
      <c r="T13" s="214">
        <f aca="true" t="shared" si="4" ref="T13:T33">M13</f>
        <v>51.3</v>
      </c>
      <c r="U13" s="172"/>
    </row>
    <row r="14" spans="1:21" s="160" customFormat="1" ht="16.5" thickBot="1">
      <c r="A14" s="169">
        <f t="shared" si="1"/>
        <v>4</v>
      </c>
      <c r="B14" s="175" t="str">
        <f t="shared" si="2"/>
        <v>пер. Интернациональный дом № 8</v>
      </c>
      <c r="C14" s="169">
        <v>4</v>
      </c>
      <c r="D14" s="177" t="s">
        <v>302</v>
      </c>
      <c r="E14" s="174" t="s">
        <v>214</v>
      </c>
      <c r="F14" s="237">
        <f t="shared" si="3"/>
        <v>0.026</v>
      </c>
      <c r="G14" s="172" t="s">
        <v>200</v>
      </c>
      <c r="H14" s="172">
        <v>22.1</v>
      </c>
      <c r="I14" s="172">
        <v>853.1</v>
      </c>
      <c r="J14" s="246">
        <v>44.2</v>
      </c>
      <c r="K14" s="194">
        <f t="shared" si="0"/>
        <v>0.0259</v>
      </c>
      <c r="L14" s="213">
        <v>43.8</v>
      </c>
      <c r="M14" s="75">
        <v>44.2</v>
      </c>
      <c r="N14" s="172">
        <v>24.05</v>
      </c>
      <c r="O14" s="172">
        <v>853.1</v>
      </c>
      <c r="P14" s="172">
        <v>0.01</v>
      </c>
      <c r="Q14" s="214">
        <v>44.2</v>
      </c>
      <c r="R14" s="215">
        <v>1</v>
      </c>
      <c r="S14" s="214">
        <v>24.05</v>
      </c>
      <c r="T14" s="214"/>
      <c r="U14" s="172"/>
    </row>
    <row r="15" spans="1:21" s="160" customFormat="1" ht="16.5" thickBot="1">
      <c r="A15" s="169">
        <f t="shared" si="1"/>
        <v>5</v>
      </c>
      <c r="B15" s="175" t="str">
        <f t="shared" si="2"/>
        <v>пер. Интернациональный дом № 8</v>
      </c>
      <c r="C15" s="169">
        <v>4</v>
      </c>
      <c r="D15" s="177" t="s">
        <v>303</v>
      </c>
      <c r="E15" s="174" t="s">
        <v>214</v>
      </c>
      <c r="F15" s="237">
        <f t="shared" si="3"/>
        <v>0.026</v>
      </c>
      <c r="G15" s="172" t="s">
        <v>200</v>
      </c>
      <c r="H15" s="172">
        <v>22.1</v>
      </c>
      <c r="I15" s="172">
        <v>853.1</v>
      </c>
      <c r="J15" s="244"/>
      <c r="K15" s="194">
        <f t="shared" si="0"/>
        <v>0.0259</v>
      </c>
      <c r="L15" s="212"/>
      <c r="M15" s="240"/>
      <c r="N15" s="172">
        <v>24.05</v>
      </c>
      <c r="O15" s="172">
        <v>853.1</v>
      </c>
      <c r="P15" s="172">
        <v>0.01</v>
      </c>
      <c r="Q15" s="214">
        <f>M15</f>
        <v>0</v>
      </c>
      <c r="R15" s="215">
        <v>1</v>
      </c>
      <c r="S15" s="214">
        <v>24.05</v>
      </c>
      <c r="T15" s="214">
        <v>24.05</v>
      </c>
      <c r="U15" s="172"/>
    </row>
    <row r="16" spans="1:21" s="160" customFormat="1" ht="16.5" thickBot="1">
      <c r="A16" s="169">
        <f t="shared" si="1"/>
        <v>6</v>
      </c>
      <c r="B16" s="175" t="str">
        <f t="shared" si="2"/>
        <v>пер. Интернациональный дом № 8</v>
      </c>
      <c r="C16" s="169">
        <v>6</v>
      </c>
      <c r="D16" s="177" t="s">
        <v>130</v>
      </c>
      <c r="E16" s="173" t="s">
        <v>215</v>
      </c>
      <c r="F16" s="237">
        <f t="shared" si="3"/>
        <v>0.058</v>
      </c>
      <c r="G16" s="172" t="s">
        <v>200</v>
      </c>
      <c r="H16" s="172">
        <v>49.8</v>
      </c>
      <c r="I16" s="172">
        <v>853.1</v>
      </c>
      <c r="J16" s="246">
        <v>49.8</v>
      </c>
      <c r="K16" s="194">
        <f t="shared" si="0"/>
        <v>0.0584</v>
      </c>
      <c r="L16" s="212">
        <v>51.1</v>
      </c>
      <c r="M16" s="75">
        <v>49.8</v>
      </c>
      <c r="N16" s="172">
        <v>29.2</v>
      </c>
      <c r="O16" s="172">
        <v>853.1</v>
      </c>
      <c r="P16" s="172">
        <v>0.01</v>
      </c>
      <c r="Q16" s="214">
        <v>49.8</v>
      </c>
      <c r="R16" s="215">
        <v>1</v>
      </c>
      <c r="S16" s="214">
        <f aca="true" t="shared" si="5" ref="S16:S26">M16</f>
        <v>49.8</v>
      </c>
      <c r="T16" s="214">
        <f t="shared" si="4"/>
        <v>49.8</v>
      </c>
      <c r="U16" s="172"/>
    </row>
    <row r="17" spans="1:21" s="160" customFormat="1" ht="16.5" thickBot="1">
      <c r="A17" s="169">
        <f t="shared" si="1"/>
        <v>7</v>
      </c>
      <c r="B17" s="175" t="str">
        <f>B16</f>
        <v>пер. Интернациональный дом № 8</v>
      </c>
      <c r="C17" s="169">
        <v>7</v>
      </c>
      <c r="D17" s="177" t="s">
        <v>305</v>
      </c>
      <c r="E17" s="174" t="s">
        <v>216</v>
      </c>
      <c r="F17" s="237">
        <f t="shared" si="3"/>
        <v>0.071</v>
      </c>
      <c r="G17" s="172" t="s">
        <v>200</v>
      </c>
      <c r="H17" s="172">
        <v>60.7</v>
      </c>
      <c r="I17" s="172">
        <v>853.1</v>
      </c>
      <c r="J17" s="246">
        <v>60.7</v>
      </c>
      <c r="K17" s="194">
        <f t="shared" si="0"/>
        <v>0.0712</v>
      </c>
      <c r="L17" s="212">
        <v>64.5</v>
      </c>
      <c r="M17" s="75">
        <v>60.7</v>
      </c>
      <c r="N17" s="172">
        <v>29.2</v>
      </c>
      <c r="O17" s="172">
        <v>853.1</v>
      </c>
      <c r="P17" s="172">
        <v>0.01</v>
      </c>
      <c r="Q17" s="214">
        <f aca="true" t="shared" si="6" ref="Q17:Q33">M17</f>
        <v>60.7</v>
      </c>
      <c r="R17" s="215">
        <v>1</v>
      </c>
      <c r="S17" s="214">
        <f t="shared" si="5"/>
        <v>60.7</v>
      </c>
      <c r="T17" s="214">
        <f t="shared" si="4"/>
        <v>60.7</v>
      </c>
      <c r="U17" s="172"/>
    </row>
    <row r="18" spans="1:21" s="160" customFormat="1" ht="16.5" thickBot="1">
      <c r="A18" s="169">
        <f t="shared" si="1"/>
        <v>8</v>
      </c>
      <c r="B18" s="175" t="str">
        <f t="shared" si="2"/>
        <v>пер. Интернациональный дом № 8</v>
      </c>
      <c r="C18" s="169">
        <v>8</v>
      </c>
      <c r="D18" s="177" t="s">
        <v>304</v>
      </c>
      <c r="E18" s="174" t="s">
        <v>217</v>
      </c>
      <c r="F18" s="237">
        <f t="shared" si="3"/>
        <v>0.047</v>
      </c>
      <c r="G18" s="172" t="s">
        <v>200</v>
      </c>
      <c r="H18" s="172">
        <v>40.1</v>
      </c>
      <c r="I18" s="172">
        <v>853.1</v>
      </c>
      <c r="J18" s="246">
        <v>40.1</v>
      </c>
      <c r="K18" s="194">
        <f t="shared" si="0"/>
        <v>0.047</v>
      </c>
      <c r="L18" s="212">
        <v>40.1</v>
      </c>
      <c r="M18" s="75">
        <v>40.1</v>
      </c>
      <c r="N18" s="172">
        <v>39.4</v>
      </c>
      <c r="O18" s="172">
        <v>853.1</v>
      </c>
      <c r="P18" s="172">
        <v>0.01</v>
      </c>
      <c r="Q18" s="214">
        <f t="shared" si="6"/>
        <v>40.1</v>
      </c>
      <c r="R18" s="215">
        <v>1</v>
      </c>
      <c r="S18" s="214">
        <f t="shared" si="5"/>
        <v>40.1</v>
      </c>
      <c r="T18" s="214">
        <f t="shared" si="4"/>
        <v>40.1</v>
      </c>
      <c r="U18" s="172"/>
    </row>
    <row r="19" spans="1:21" s="160" customFormat="1" ht="16.5" thickBot="1">
      <c r="A19" s="169">
        <f t="shared" si="1"/>
        <v>9</v>
      </c>
      <c r="B19" s="175" t="str">
        <f t="shared" si="2"/>
        <v>пер. Интернациональный дом № 8</v>
      </c>
      <c r="C19" s="169">
        <v>9</v>
      </c>
      <c r="D19" s="177" t="s">
        <v>133</v>
      </c>
      <c r="E19" s="174" t="s">
        <v>218</v>
      </c>
      <c r="F19" s="237">
        <f t="shared" si="3"/>
        <v>0.059</v>
      </c>
      <c r="G19" s="172" t="s">
        <v>200</v>
      </c>
      <c r="H19" s="172">
        <v>50.7</v>
      </c>
      <c r="I19" s="172">
        <v>853.1</v>
      </c>
      <c r="J19" s="246">
        <v>50.7</v>
      </c>
      <c r="K19" s="194">
        <f t="shared" si="0"/>
        <v>0.0594</v>
      </c>
      <c r="L19" s="212">
        <v>52.7</v>
      </c>
      <c r="M19" s="75">
        <v>50.7</v>
      </c>
      <c r="N19" s="172">
        <v>49</v>
      </c>
      <c r="O19" s="172">
        <v>853.1</v>
      </c>
      <c r="P19" s="172">
        <v>0.02</v>
      </c>
      <c r="Q19" s="214">
        <f t="shared" si="6"/>
        <v>50.7</v>
      </c>
      <c r="R19" s="215">
        <v>1</v>
      </c>
      <c r="S19" s="214">
        <f t="shared" si="5"/>
        <v>50.7</v>
      </c>
      <c r="T19" s="214"/>
      <c r="U19" s="172"/>
    </row>
    <row r="20" spans="1:21" s="160" customFormat="1" ht="16.5" thickBot="1">
      <c r="A20" s="169">
        <f t="shared" si="1"/>
        <v>10</v>
      </c>
      <c r="B20" s="175" t="str">
        <f t="shared" si="2"/>
        <v>пер. Интернациональный дом № 8</v>
      </c>
      <c r="C20" s="169">
        <v>10</v>
      </c>
      <c r="D20" s="177" t="s">
        <v>306</v>
      </c>
      <c r="E20" s="174" t="s">
        <v>219</v>
      </c>
      <c r="F20" s="237">
        <f t="shared" si="3"/>
        <v>0.072</v>
      </c>
      <c r="G20" s="172" t="s">
        <v>200</v>
      </c>
      <c r="H20" s="172">
        <v>61.2</v>
      </c>
      <c r="I20" s="172">
        <v>853.1</v>
      </c>
      <c r="J20" s="246">
        <v>61.2</v>
      </c>
      <c r="K20" s="194">
        <f t="shared" si="0"/>
        <v>0.0717</v>
      </c>
      <c r="L20" s="212">
        <v>61.2</v>
      </c>
      <c r="M20" s="75">
        <v>61.2</v>
      </c>
      <c r="N20" s="172">
        <v>28.7</v>
      </c>
      <c r="O20" s="172">
        <v>853.1</v>
      </c>
      <c r="P20" s="172">
        <v>0.01</v>
      </c>
      <c r="Q20" s="214">
        <f t="shared" si="6"/>
        <v>61.2</v>
      </c>
      <c r="R20" s="215">
        <v>1</v>
      </c>
      <c r="S20" s="214">
        <f t="shared" si="5"/>
        <v>61.2</v>
      </c>
      <c r="T20" s="214">
        <f t="shared" si="4"/>
        <v>61.2</v>
      </c>
      <c r="U20" s="172"/>
    </row>
    <row r="21" spans="1:21" s="160" customFormat="1" ht="16.5" thickBot="1">
      <c r="A21" s="169">
        <f t="shared" si="1"/>
        <v>11</v>
      </c>
      <c r="B21" s="175" t="str">
        <f t="shared" si="2"/>
        <v>пер. Интернациональный дом № 8</v>
      </c>
      <c r="C21" s="169">
        <v>11</v>
      </c>
      <c r="D21" s="183" t="s">
        <v>316</v>
      </c>
      <c r="E21" s="174" t="s">
        <v>322</v>
      </c>
      <c r="F21" s="237">
        <f t="shared" si="3"/>
        <v>0.047</v>
      </c>
      <c r="G21" s="172" t="s">
        <v>200</v>
      </c>
      <c r="H21" s="172">
        <v>39.7</v>
      </c>
      <c r="I21" s="172">
        <v>853.1</v>
      </c>
      <c r="J21" s="246">
        <v>39.7</v>
      </c>
      <c r="K21" s="194">
        <f t="shared" si="0"/>
        <v>0.0465</v>
      </c>
      <c r="L21" s="212">
        <v>39.7</v>
      </c>
      <c r="M21" s="75">
        <v>39.7</v>
      </c>
      <c r="N21" s="172">
        <v>27.95</v>
      </c>
      <c r="O21" s="172">
        <v>853.1</v>
      </c>
      <c r="P21" s="172">
        <v>0.01</v>
      </c>
      <c r="Q21" s="214">
        <f t="shared" si="6"/>
        <v>39.7</v>
      </c>
      <c r="R21" s="215">
        <v>1</v>
      </c>
      <c r="S21" s="214">
        <f t="shared" si="5"/>
        <v>39.7</v>
      </c>
      <c r="T21" s="214"/>
      <c r="U21" s="172"/>
    </row>
    <row r="22" spans="1:21" s="160" customFormat="1" ht="16.5" thickBot="1">
      <c r="A22" s="169">
        <f t="shared" si="1"/>
        <v>12</v>
      </c>
      <c r="B22" s="175" t="str">
        <f t="shared" si="2"/>
        <v>пер. Интернациональный дом № 8</v>
      </c>
      <c r="C22" s="169">
        <v>12</v>
      </c>
      <c r="D22" s="177" t="s">
        <v>317</v>
      </c>
      <c r="E22" s="174" t="s">
        <v>323</v>
      </c>
      <c r="F22" s="237">
        <f t="shared" si="3"/>
        <v>0.015</v>
      </c>
      <c r="G22" s="172" t="s">
        <v>200</v>
      </c>
      <c r="H22" s="172">
        <v>12.38</v>
      </c>
      <c r="I22" s="172">
        <v>853.1</v>
      </c>
      <c r="J22" s="246">
        <v>49.5</v>
      </c>
      <c r="K22" s="194">
        <f t="shared" si="0"/>
        <v>0.0145</v>
      </c>
      <c r="L22" s="212">
        <v>48.6</v>
      </c>
      <c r="M22" s="75">
        <v>49.5</v>
      </c>
      <c r="N22" s="172">
        <v>27.95</v>
      </c>
      <c r="O22" s="172">
        <v>853.1</v>
      </c>
      <c r="P22" s="172">
        <v>0.01</v>
      </c>
      <c r="Q22" s="214">
        <f t="shared" si="6"/>
        <v>49.5</v>
      </c>
      <c r="R22" s="215">
        <v>1</v>
      </c>
      <c r="S22" s="214">
        <f t="shared" si="5"/>
        <v>49.5</v>
      </c>
      <c r="T22" s="214"/>
      <c r="U22" s="172"/>
    </row>
    <row r="23" spans="1:21" s="160" customFormat="1" ht="16.5" thickBot="1">
      <c r="A23" s="169">
        <f t="shared" si="1"/>
        <v>13</v>
      </c>
      <c r="B23" s="175" t="str">
        <f>B22</f>
        <v>пер. Интернациональный дом № 8</v>
      </c>
      <c r="C23" s="169">
        <v>12</v>
      </c>
      <c r="D23" s="177" t="s">
        <v>309</v>
      </c>
      <c r="E23" s="174" t="s">
        <v>311</v>
      </c>
      <c r="F23" s="237">
        <f>H23/I23</f>
        <v>0.015</v>
      </c>
      <c r="G23" s="172" t="s">
        <v>200</v>
      </c>
      <c r="H23" s="172">
        <v>12.37</v>
      </c>
      <c r="I23" s="172">
        <v>853.1</v>
      </c>
      <c r="J23" s="246"/>
      <c r="K23" s="194">
        <f>H23/I23</f>
        <v>0.0145</v>
      </c>
      <c r="L23" s="212">
        <v>48.6</v>
      </c>
      <c r="M23" s="75"/>
      <c r="N23" s="172">
        <v>27.95</v>
      </c>
      <c r="O23" s="172">
        <v>853.1</v>
      </c>
      <c r="P23" s="172">
        <v>0.01</v>
      </c>
      <c r="Q23" s="214">
        <f>M23</f>
        <v>0</v>
      </c>
      <c r="R23" s="215">
        <v>1</v>
      </c>
      <c r="S23" s="214">
        <f>M23</f>
        <v>0</v>
      </c>
      <c r="T23" s="214"/>
      <c r="U23" s="172"/>
    </row>
    <row r="24" spans="1:21" s="160" customFormat="1" ht="16.5" thickBot="1">
      <c r="A24" s="169">
        <f t="shared" si="1"/>
        <v>14</v>
      </c>
      <c r="B24" s="175" t="str">
        <f>B23</f>
        <v>пер. Интернациональный дом № 8</v>
      </c>
      <c r="C24" s="169">
        <v>12</v>
      </c>
      <c r="D24" s="177" t="s">
        <v>319</v>
      </c>
      <c r="E24" s="174" t="s">
        <v>311</v>
      </c>
      <c r="F24" s="237">
        <f>H24/I24</f>
        <v>0.015</v>
      </c>
      <c r="G24" s="172" t="s">
        <v>200</v>
      </c>
      <c r="H24" s="172">
        <v>12.38</v>
      </c>
      <c r="I24" s="172">
        <v>853.1</v>
      </c>
      <c r="J24" s="246"/>
      <c r="K24" s="194">
        <f>H24/I24</f>
        <v>0.0145</v>
      </c>
      <c r="L24" s="212">
        <v>48.6</v>
      </c>
      <c r="M24" s="75"/>
      <c r="N24" s="172">
        <v>27.95</v>
      </c>
      <c r="O24" s="172">
        <v>853.1</v>
      </c>
      <c r="P24" s="172">
        <v>0.01</v>
      </c>
      <c r="Q24" s="214">
        <f>M24</f>
        <v>0</v>
      </c>
      <c r="R24" s="215">
        <v>1</v>
      </c>
      <c r="S24" s="214">
        <f>M24</f>
        <v>0</v>
      </c>
      <c r="T24" s="214"/>
      <c r="U24" s="172"/>
    </row>
    <row r="25" spans="1:21" s="160" customFormat="1" ht="16.5" thickBot="1">
      <c r="A25" s="169">
        <f t="shared" si="1"/>
        <v>15</v>
      </c>
      <c r="B25" s="175" t="str">
        <f>B24</f>
        <v>пер. Интернациональный дом № 8</v>
      </c>
      <c r="C25" s="169">
        <v>12</v>
      </c>
      <c r="D25" s="177" t="s">
        <v>320</v>
      </c>
      <c r="E25" s="174" t="s">
        <v>311</v>
      </c>
      <c r="F25" s="237">
        <f>H25/I25</f>
        <v>0.015</v>
      </c>
      <c r="G25" s="172" t="s">
        <v>200</v>
      </c>
      <c r="H25" s="172">
        <v>12.37</v>
      </c>
      <c r="I25" s="172">
        <v>853.1</v>
      </c>
      <c r="J25" s="246"/>
      <c r="K25" s="194">
        <f>H25/I25</f>
        <v>0.0145</v>
      </c>
      <c r="L25" s="212">
        <v>48.6</v>
      </c>
      <c r="M25" s="75"/>
      <c r="N25" s="172">
        <v>27.95</v>
      </c>
      <c r="O25" s="172">
        <v>853.1</v>
      </c>
      <c r="P25" s="172">
        <v>0.01</v>
      </c>
      <c r="Q25" s="214">
        <f>M25</f>
        <v>0</v>
      </c>
      <c r="R25" s="215">
        <v>1</v>
      </c>
      <c r="S25" s="214">
        <f>M25</f>
        <v>0</v>
      </c>
      <c r="T25" s="214"/>
      <c r="U25" s="172"/>
    </row>
    <row r="26" spans="1:21" s="160" customFormat="1" ht="16.5" thickBot="1">
      <c r="A26" s="169">
        <f t="shared" si="1"/>
        <v>16</v>
      </c>
      <c r="B26" s="175" t="str">
        <f>B22</f>
        <v>пер. Интернациональный дом № 8</v>
      </c>
      <c r="C26" s="169">
        <v>13</v>
      </c>
      <c r="D26" s="177" t="s">
        <v>307</v>
      </c>
      <c r="E26" s="174" t="s">
        <v>222</v>
      </c>
      <c r="F26" s="237">
        <f t="shared" si="3"/>
        <v>0.057</v>
      </c>
      <c r="G26" s="172" t="s">
        <v>200</v>
      </c>
      <c r="H26" s="172">
        <v>48.7</v>
      </c>
      <c r="I26" s="172">
        <v>853.1</v>
      </c>
      <c r="J26" s="246">
        <v>48.7</v>
      </c>
      <c r="K26" s="194">
        <f t="shared" si="0"/>
        <v>0.0571</v>
      </c>
      <c r="L26" s="212">
        <v>49.6</v>
      </c>
      <c r="M26" s="75">
        <v>48.7</v>
      </c>
      <c r="N26" s="172">
        <v>38.3</v>
      </c>
      <c r="O26" s="172">
        <v>853.1</v>
      </c>
      <c r="P26" s="172">
        <v>0.01</v>
      </c>
      <c r="Q26" s="214">
        <f t="shared" si="6"/>
        <v>48.7</v>
      </c>
      <c r="R26" s="215">
        <v>1</v>
      </c>
      <c r="S26" s="214">
        <f t="shared" si="5"/>
        <v>48.7</v>
      </c>
      <c r="T26" s="214">
        <f t="shared" si="4"/>
        <v>48.7</v>
      </c>
      <c r="U26" s="172"/>
    </row>
    <row r="27" spans="1:21" s="160" customFormat="1" ht="16.5" thickBot="1">
      <c r="A27" s="169">
        <f t="shared" si="1"/>
        <v>17</v>
      </c>
      <c r="B27" s="175" t="str">
        <f t="shared" si="2"/>
        <v>пер. Интернациональный дом № 8</v>
      </c>
      <c r="C27" s="169">
        <v>14</v>
      </c>
      <c r="D27" s="177" t="s">
        <v>299</v>
      </c>
      <c r="E27" s="174" t="s">
        <v>225</v>
      </c>
      <c r="F27" s="237">
        <f t="shared" si="3"/>
        <v>0.026</v>
      </c>
      <c r="G27" s="172" t="s">
        <v>200</v>
      </c>
      <c r="H27" s="172">
        <v>22.55</v>
      </c>
      <c r="I27" s="172">
        <v>853.1</v>
      </c>
      <c r="J27" s="246">
        <v>45.1</v>
      </c>
      <c r="K27" s="194">
        <f t="shared" si="0"/>
        <v>0.0264</v>
      </c>
      <c r="L27" s="212">
        <v>44.6</v>
      </c>
      <c r="M27" s="75">
        <v>45.1</v>
      </c>
      <c r="N27" s="172">
        <v>24.25</v>
      </c>
      <c r="O27" s="172">
        <v>853.1</v>
      </c>
      <c r="P27" s="172">
        <v>0.01</v>
      </c>
      <c r="Q27" s="214">
        <f t="shared" si="6"/>
        <v>45.1</v>
      </c>
      <c r="R27" s="215">
        <v>1</v>
      </c>
      <c r="S27" s="214">
        <v>24.25</v>
      </c>
      <c r="T27" s="214"/>
      <c r="U27" s="172"/>
    </row>
    <row r="28" spans="1:21" s="160" customFormat="1" ht="16.5" thickBot="1">
      <c r="A28" s="169">
        <f t="shared" si="1"/>
        <v>18</v>
      </c>
      <c r="B28" s="175" t="str">
        <f t="shared" si="2"/>
        <v>пер. Интернациональный дом № 8</v>
      </c>
      <c r="C28" s="169">
        <v>14</v>
      </c>
      <c r="D28" s="177" t="s">
        <v>298</v>
      </c>
      <c r="E28" s="174" t="s">
        <v>225</v>
      </c>
      <c r="F28" s="237">
        <f t="shared" si="3"/>
        <v>0.026</v>
      </c>
      <c r="G28" s="172" t="s">
        <v>200</v>
      </c>
      <c r="H28" s="172">
        <v>22.55</v>
      </c>
      <c r="I28" s="172">
        <v>853.1</v>
      </c>
      <c r="J28" s="244"/>
      <c r="K28" s="194">
        <f t="shared" si="0"/>
        <v>0.0264</v>
      </c>
      <c r="L28" s="212"/>
      <c r="M28" s="240"/>
      <c r="N28" s="172">
        <v>24.25</v>
      </c>
      <c r="O28" s="172">
        <v>853.1</v>
      </c>
      <c r="P28" s="172">
        <v>0.01</v>
      </c>
      <c r="Q28" s="214">
        <f t="shared" si="6"/>
        <v>0</v>
      </c>
      <c r="R28" s="215">
        <v>1</v>
      </c>
      <c r="S28" s="214">
        <v>24.25</v>
      </c>
      <c r="T28" s="214">
        <v>24.25</v>
      </c>
      <c r="U28" s="172"/>
    </row>
    <row r="29" spans="1:21" s="160" customFormat="1" ht="16.5" thickBot="1">
      <c r="A29" s="169">
        <f t="shared" si="1"/>
        <v>19</v>
      </c>
      <c r="B29" s="175" t="str">
        <f t="shared" si="2"/>
        <v>пер. Интернациональный дом № 8</v>
      </c>
      <c r="C29" s="169">
        <v>15</v>
      </c>
      <c r="D29" s="177" t="s">
        <v>294</v>
      </c>
      <c r="E29" s="174" t="s">
        <v>227</v>
      </c>
      <c r="F29" s="237">
        <f t="shared" si="3"/>
        <v>0.051</v>
      </c>
      <c r="G29" s="172" t="s">
        <v>200</v>
      </c>
      <c r="H29" s="172">
        <v>43.3</v>
      </c>
      <c r="I29" s="172">
        <v>853.1</v>
      </c>
      <c r="J29" s="246">
        <v>43.3</v>
      </c>
      <c r="K29" s="194">
        <f t="shared" si="0"/>
        <v>0.0508</v>
      </c>
      <c r="L29" s="212">
        <v>46.23</v>
      </c>
      <c r="M29" s="75">
        <v>43.3</v>
      </c>
      <c r="N29" s="172">
        <v>28.8</v>
      </c>
      <c r="O29" s="172">
        <v>853.1</v>
      </c>
      <c r="P29" s="172">
        <v>0.01</v>
      </c>
      <c r="Q29" s="214">
        <f t="shared" si="6"/>
        <v>43.3</v>
      </c>
      <c r="R29" s="215">
        <v>1</v>
      </c>
      <c r="S29" s="214">
        <f>M29</f>
        <v>43.3</v>
      </c>
      <c r="T29" s="214">
        <f t="shared" si="4"/>
        <v>43.3</v>
      </c>
      <c r="U29" s="172"/>
    </row>
    <row r="30" spans="1:21" ht="16.5" thickBot="1">
      <c r="A30" s="169">
        <f t="shared" si="1"/>
        <v>20</v>
      </c>
      <c r="B30" s="175" t="str">
        <f t="shared" si="2"/>
        <v>пер. Интернациональный дом № 8</v>
      </c>
      <c r="C30" s="169">
        <v>16</v>
      </c>
      <c r="D30" s="177" t="s">
        <v>295</v>
      </c>
      <c r="E30" s="184" t="s">
        <v>312</v>
      </c>
      <c r="F30" s="237">
        <f t="shared" si="3"/>
        <v>0.039</v>
      </c>
      <c r="G30" s="172" t="s">
        <v>200</v>
      </c>
      <c r="H30" s="172">
        <v>33.07</v>
      </c>
      <c r="I30" s="172">
        <v>853.1</v>
      </c>
      <c r="J30" s="246">
        <v>49.6</v>
      </c>
      <c r="K30" s="194">
        <f t="shared" si="0"/>
        <v>0.0388</v>
      </c>
      <c r="L30" s="212">
        <v>48.7</v>
      </c>
      <c r="M30" s="75">
        <v>49.6</v>
      </c>
      <c r="N30" s="5">
        <v>28.55</v>
      </c>
      <c r="O30" s="172">
        <v>853.1</v>
      </c>
      <c r="P30" s="5">
        <v>0.01</v>
      </c>
      <c r="Q30" s="214">
        <f t="shared" si="6"/>
        <v>49.6</v>
      </c>
      <c r="R30" s="215">
        <v>1</v>
      </c>
      <c r="S30" s="214">
        <v>16.53</v>
      </c>
      <c r="T30" s="214"/>
      <c r="U30" s="216"/>
    </row>
    <row r="31" spans="1:21" ht="16.5" thickBot="1">
      <c r="A31" s="169">
        <f t="shared" si="1"/>
        <v>21</v>
      </c>
      <c r="B31" s="175" t="str">
        <f t="shared" si="2"/>
        <v>пер. Интернациональный дом № 8</v>
      </c>
      <c r="C31" s="169">
        <v>16</v>
      </c>
      <c r="D31" s="177" t="s">
        <v>296</v>
      </c>
      <c r="E31" s="184" t="s">
        <v>313</v>
      </c>
      <c r="F31" s="237">
        <f t="shared" si="3"/>
        <v>0.019</v>
      </c>
      <c r="G31" s="172" t="s">
        <v>200</v>
      </c>
      <c r="H31" s="172">
        <v>16.53</v>
      </c>
      <c r="I31" s="172">
        <v>853.1</v>
      </c>
      <c r="K31" s="194">
        <f t="shared" si="0"/>
        <v>0.0194</v>
      </c>
      <c r="L31" s="212"/>
      <c r="M31" s="241"/>
      <c r="N31" s="5">
        <v>28.55</v>
      </c>
      <c r="O31" s="172">
        <v>853.1</v>
      </c>
      <c r="P31" s="5">
        <v>0.01</v>
      </c>
      <c r="Q31" s="214">
        <f t="shared" si="6"/>
        <v>0</v>
      </c>
      <c r="R31" s="215">
        <v>1</v>
      </c>
      <c r="S31" s="214">
        <v>33.07</v>
      </c>
      <c r="T31" s="214">
        <f t="shared" si="4"/>
        <v>0</v>
      </c>
      <c r="U31" s="5"/>
    </row>
    <row r="32" spans="1:21" ht="15.75">
      <c r="A32" s="169">
        <f t="shared" si="1"/>
        <v>22</v>
      </c>
      <c r="B32" s="175" t="str">
        <f t="shared" si="2"/>
        <v>пер. Интернациональный дом № 8</v>
      </c>
      <c r="C32" s="170">
        <v>17</v>
      </c>
      <c r="D32" s="234" t="s">
        <v>138</v>
      </c>
      <c r="E32" s="235" t="s">
        <v>230</v>
      </c>
      <c r="F32" s="237">
        <f t="shared" si="3"/>
        <v>0.052</v>
      </c>
      <c r="G32" s="236" t="s">
        <v>200</v>
      </c>
      <c r="H32" s="191">
        <v>44</v>
      </c>
      <c r="I32" s="172">
        <v>853.1</v>
      </c>
      <c r="J32" s="246">
        <v>44</v>
      </c>
      <c r="K32" s="194">
        <f t="shared" si="0"/>
        <v>0.0516</v>
      </c>
      <c r="L32" s="212">
        <v>42</v>
      </c>
      <c r="M32" s="75">
        <v>44</v>
      </c>
      <c r="N32" s="5">
        <v>19.35</v>
      </c>
      <c r="O32" s="172">
        <v>853.1</v>
      </c>
      <c r="P32" s="5">
        <v>0.01</v>
      </c>
      <c r="Q32" s="214">
        <f t="shared" si="6"/>
        <v>44</v>
      </c>
      <c r="R32" s="215">
        <v>1</v>
      </c>
      <c r="S32" s="214">
        <f>M32</f>
        <v>44</v>
      </c>
      <c r="T32" s="214">
        <f t="shared" si="4"/>
        <v>44</v>
      </c>
      <c r="U32" s="5"/>
    </row>
    <row r="33" spans="1:21" ht="15.75">
      <c r="A33" s="169">
        <f t="shared" si="1"/>
        <v>23</v>
      </c>
      <c r="B33" s="207" t="str">
        <f t="shared" si="2"/>
        <v>пер. Интернациональный дом № 8</v>
      </c>
      <c r="C33" s="169">
        <v>18</v>
      </c>
      <c r="D33" s="157" t="s">
        <v>310</v>
      </c>
      <c r="E33" s="184" t="s">
        <v>314</v>
      </c>
      <c r="F33" s="237">
        <f t="shared" si="3"/>
        <v>0.051</v>
      </c>
      <c r="G33" s="172" t="s">
        <v>200</v>
      </c>
      <c r="H33" s="172">
        <v>43.5</v>
      </c>
      <c r="I33" s="172">
        <v>853.1</v>
      </c>
      <c r="J33" s="246">
        <v>43.5</v>
      </c>
      <c r="K33" s="194">
        <f t="shared" si="0"/>
        <v>0.051</v>
      </c>
      <c r="L33" s="212">
        <v>43.5</v>
      </c>
      <c r="M33" s="75">
        <v>43.5</v>
      </c>
      <c r="N33" s="5">
        <v>19.35</v>
      </c>
      <c r="O33" s="172">
        <v>853.1</v>
      </c>
      <c r="P33" s="5">
        <v>0.01</v>
      </c>
      <c r="Q33" s="214">
        <f t="shared" si="6"/>
        <v>43.5</v>
      </c>
      <c r="R33" s="215">
        <v>1</v>
      </c>
      <c r="S33" s="214">
        <f>M33</f>
        <v>43.5</v>
      </c>
      <c r="T33" s="214">
        <f t="shared" si="4"/>
        <v>43.5</v>
      </c>
      <c r="U33" s="5"/>
    </row>
    <row r="34" spans="1:21" ht="15.75" hidden="1">
      <c r="A34" s="195"/>
      <c r="B34" s="196"/>
      <c r="C34" s="197"/>
      <c r="D34" s="198"/>
      <c r="E34" s="199"/>
      <c r="F34" s="179">
        <f>K34</f>
        <v>0</v>
      </c>
      <c r="G34" s="201"/>
      <c r="H34" s="202"/>
      <c r="I34" s="202"/>
      <c r="J34" s="248"/>
      <c r="K34" s="204"/>
      <c r="L34" s="204"/>
      <c r="M34" s="75"/>
      <c r="N34" s="5"/>
      <c r="O34" s="172"/>
      <c r="P34" s="5"/>
      <c r="Q34" s="214"/>
      <c r="R34" s="215"/>
      <c r="S34" s="214"/>
      <c r="T34" s="214"/>
      <c r="U34" s="5"/>
    </row>
    <row r="35" spans="1:21" ht="15" hidden="1">
      <c r="A35" s="219"/>
      <c r="B35" s="220"/>
      <c r="C35" s="221"/>
      <c r="D35" s="221"/>
      <c r="E35" s="222"/>
      <c r="F35" s="237">
        <f>K35</f>
        <v>0.91</v>
      </c>
      <c r="G35" s="223"/>
      <c r="H35" s="223">
        <f>SUM(H11:H34)</f>
        <v>779.7</v>
      </c>
      <c r="I35" s="223"/>
      <c r="J35" s="249">
        <f>SUM(J11:J34)</f>
        <v>809.1</v>
      </c>
      <c r="K35" s="223">
        <f aca="true" t="shared" si="7" ref="K35:U35">SUM(K11:K34)</f>
        <v>0.91</v>
      </c>
      <c r="L35" s="223">
        <f t="shared" si="7"/>
        <v>964.03</v>
      </c>
      <c r="M35" s="242">
        <f t="shared" si="7"/>
        <v>809.1</v>
      </c>
      <c r="N35" s="223">
        <f t="shared" si="7"/>
        <v>686</v>
      </c>
      <c r="O35" s="223">
        <f t="shared" si="7"/>
        <v>19621.3</v>
      </c>
      <c r="P35" s="223">
        <f t="shared" si="7"/>
        <v>0.24</v>
      </c>
      <c r="Q35" s="223">
        <f t="shared" si="7"/>
        <v>787.05</v>
      </c>
      <c r="R35" s="223">
        <f t="shared" si="7"/>
        <v>24</v>
      </c>
      <c r="S35" s="223">
        <f t="shared" si="7"/>
        <v>816.4</v>
      </c>
      <c r="T35" s="223">
        <f t="shared" si="7"/>
        <v>549.2</v>
      </c>
      <c r="U35" s="223">
        <f t="shared" si="7"/>
        <v>0</v>
      </c>
    </row>
    <row r="36" spans="1:61" s="227" customFormat="1" ht="50.25" customHeight="1">
      <c r="A36" s="224"/>
      <c r="B36" s="9" t="s">
        <v>288</v>
      </c>
      <c r="C36" s="225"/>
      <c r="D36" s="225"/>
      <c r="E36" s="226" t="s">
        <v>293</v>
      </c>
      <c r="F36" s="230"/>
      <c r="H36" s="228">
        <f>I33-H35</f>
        <v>73.4</v>
      </c>
      <c r="I36" s="229"/>
      <c r="J36" s="250"/>
      <c r="K36" s="229"/>
      <c r="L36" s="229"/>
      <c r="M36" s="243"/>
      <c r="R36" s="230"/>
      <c r="S36" s="231">
        <f>S35/J35*100</f>
        <v>100.9</v>
      </c>
      <c r="T36" s="232">
        <f>T35/J35*100</f>
        <v>67.9</v>
      </c>
      <c r="U36" s="231">
        <f>U35/J35*100</f>
        <v>0</v>
      </c>
      <c r="BI36" s="233"/>
    </row>
    <row r="39" spans="2:5" ht="18">
      <c r="B39" s="208"/>
      <c r="C39" s="209"/>
      <c r="D39" s="209"/>
      <c r="E39" s="210"/>
    </row>
  </sheetData>
  <sheetProtection/>
  <mergeCells count="12">
    <mergeCell ref="F9:F10"/>
    <mergeCell ref="G9:G10"/>
    <mergeCell ref="A1:G1"/>
    <mergeCell ref="A2:G2"/>
    <mergeCell ref="A3:G3"/>
    <mergeCell ref="H9:K9"/>
    <mergeCell ref="A5:H5"/>
    <mergeCell ref="A4:G4"/>
    <mergeCell ref="A6:G6"/>
    <mergeCell ref="A7:G7"/>
    <mergeCell ref="A8:G8"/>
    <mergeCell ref="A9:A10"/>
  </mergeCells>
  <printOptions horizontalCentered="1"/>
  <pageMargins left="0.3937007874015748" right="0.1968503937007874" top="0.94" bottom="0.29" header="0.5" footer="0.17"/>
  <pageSetup fitToHeight="4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workbookViewId="0" topLeftCell="A4">
      <pane xSplit="6540" ySplit="1365" topLeftCell="S38" activePane="bottomLeft" state="split"/>
      <selection pane="topLeft" activeCell="C4" sqref="C1:C16384"/>
      <selection pane="topRight" activeCell="N5" sqref="N5"/>
      <selection pane="bottomLeft" activeCell="A22" sqref="A22"/>
      <selection pane="bottomRight" activeCell="T47" sqref="T47"/>
    </sheetView>
  </sheetViews>
  <sheetFormatPr defaultColWidth="9.00390625" defaultRowHeight="12.75"/>
  <cols>
    <col min="1" max="1" width="24.75390625" style="24" customWidth="1"/>
    <col min="2" max="2" width="15.125" style="25" customWidth="1"/>
    <col min="3" max="3" width="17.00390625" style="4" customWidth="1"/>
    <col min="4" max="4" width="9.75390625" style="4" customWidth="1"/>
    <col min="5" max="5" width="10.75390625" style="4" customWidth="1"/>
    <col min="6" max="6" width="15.25390625" style="4" customWidth="1"/>
    <col min="7" max="8" width="13.25390625" style="4" customWidth="1"/>
    <col min="9" max="9" width="13.125" style="4" customWidth="1"/>
    <col min="10" max="10" width="14.75390625" style="4" customWidth="1"/>
    <col min="11" max="12" width="12.125" style="4" customWidth="1"/>
    <col min="13" max="14" width="14.125" style="4" customWidth="1"/>
    <col min="15" max="16" width="13.875" style="4" customWidth="1"/>
    <col min="17" max="17" width="14.375" style="10" customWidth="1"/>
    <col min="18" max="21" width="13.00390625" style="4" customWidth="1"/>
    <col min="22" max="22" width="15.00390625" style="4" customWidth="1"/>
    <col min="23" max="16384" width="9.125" style="4" customWidth="1"/>
  </cols>
  <sheetData>
    <row r="1" spans="1:3" ht="36" customHeight="1">
      <c r="A1" s="261" t="s">
        <v>5</v>
      </c>
      <c r="B1" s="262"/>
      <c r="C1" s="9"/>
    </row>
    <row r="2" spans="1:22" ht="39" customHeight="1" hidden="1">
      <c r="A2" s="11"/>
      <c r="B2" s="1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1"/>
      <c r="S2" s="1"/>
      <c r="T2" s="1"/>
      <c r="U2" s="1"/>
      <c r="V2" s="1"/>
    </row>
    <row r="3" spans="2:22" s="13" customFormat="1" ht="54.75" customHeight="1">
      <c r="B3" s="12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1"/>
      <c r="R3" s="15"/>
      <c r="S3" s="15"/>
      <c r="T3" s="15"/>
      <c r="U3" s="15"/>
      <c r="V3" s="15" t="s">
        <v>1</v>
      </c>
    </row>
    <row r="4" spans="1:22" s="8" customFormat="1" ht="27" customHeight="1">
      <c r="A4" s="16"/>
      <c r="B4" s="17"/>
      <c r="C4" s="3" t="s">
        <v>30</v>
      </c>
      <c r="D4" s="3"/>
      <c r="E4" s="3"/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2</v>
      </c>
      <c r="N4" s="18" t="s">
        <v>17</v>
      </c>
      <c r="O4" s="18" t="s">
        <v>18</v>
      </c>
      <c r="P4" s="18" t="s">
        <v>19</v>
      </c>
      <c r="Q4" s="18" t="s">
        <v>35</v>
      </c>
      <c r="R4" s="18" t="s">
        <v>10</v>
      </c>
      <c r="S4" s="18" t="s">
        <v>11</v>
      </c>
      <c r="T4" s="18" t="s">
        <v>12</v>
      </c>
      <c r="U4" s="18" t="s">
        <v>12</v>
      </c>
      <c r="V4" s="19"/>
    </row>
    <row r="5" spans="1:22" s="37" customFormat="1" ht="28.5" customHeight="1">
      <c r="A5" s="35" t="s">
        <v>20</v>
      </c>
      <c r="B5" s="32"/>
      <c r="C5" s="33"/>
      <c r="D5" s="33"/>
      <c r="E5" s="34"/>
      <c r="F5" s="36">
        <v>800</v>
      </c>
      <c r="G5" s="36">
        <f>G53</f>
        <v>9930.29</v>
      </c>
      <c r="H5" s="36">
        <f>H53</f>
        <v>18282.67</v>
      </c>
      <c r="I5" s="36">
        <v>9154.71</v>
      </c>
      <c r="J5" s="36">
        <v>11156.05</v>
      </c>
      <c r="K5" s="36">
        <v>12728.22</v>
      </c>
      <c r="L5" s="36">
        <v>13333.95</v>
      </c>
      <c r="M5" s="36">
        <v>10997.84</v>
      </c>
      <c r="N5" s="36">
        <v>15370.31</v>
      </c>
      <c r="O5" s="36">
        <v>18823.37</v>
      </c>
      <c r="P5" s="36">
        <v>17508.31</v>
      </c>
      <c r="Q5" s="36">
        <v>11064.11</v>
      </c>
      <c r="R5" s="36">
        <v>10118.4</v>
      </c>
      <c r="S5" s="36">
        <v>18724.82</v>
      </c>
      <c r="T5" s="36">
        <v>8440.39</v>
      </c>
      <c r="U5" s="36"/>
      <c r="V5" s="36">
        <f>SUM(F5:U5)</f>
        <v>186433.44</v>
      </c>
    </row>
    <row r="6" spans="1:22" s="37" customFormat="1" ht="25.5" customHeight="1">
      <c r="A6" s="35"/>
      <c r="B6" s="32"/>
      <c r="C6" s="33"/>
      <c r="D6" s="33"/>
      <c r="E6" s="3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37" customFormat="1" ht="29.25" customHeight="1">
      <c r="A7" s="35" t="s">
        <v>21</v>
      </c>
      <c r="B7" s="32"/>
      <c r="C7" s="36"/>
      <c r="D7" s="36"/>
      <c r="E7" s="34"/>
      <c r="F7" s="39">
        <v>380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>
        <f>SUM(F7:U7)</f>
        <v>380</v>
      </c>
    </row>
    <row r="8" spans="1:22" s="37" customFormat="1" ht="12.75" hidden="1">
      <c r="A8" s="35"/>
      <c r="B8" s="32"/>
      <c r="C8" s="36"/>
      <c r="D8" s="36"/>
      <c r="E8" s="3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>
        <f>SUM(F8:U8)</f>
        <v>0</v>
      </c>
    </row>
    <row r="9" spans="1:22" s="41" customFormat="1" ht="12.75">
      <c r="A9" s="40" t="s">
        <v>22</v>
      </c>
      <c r="B9" s="32"/>
      <c r="C9" s="38"/>
      <c r="D9" s="38"/>
      <c r="E9" s="34"/>
      <c r="F9" s="38">
        <v>100</v>
      </c>
      <c r="G9" s="38">
        <v>100</v>
      </c>
      <c r="H9" s="38">
        <v>146</v>
      </c>
      <c r="I9" s="38">
        <v>100</v>
      </c>
      <c r="J9" s="38">
        <v>130</v>
      </c>
      <c r="K9" s="38">
        <v>280</v>
      </c>
      <c r="L9" s="38">
        <v>280</v>
      </c>
      <c r="M9" s="38">
        <v>265</v>
      </c>
      <c r="N9" s="38">
        <v>265</v>
      </c>
      <c r="O9" s="38">
        <v>280</v>
      </c>
      <c r="P9" s="38">
        <v>495</v>
      </c>
      <c r="Q9" s="38">
        <v>425</v>
      </c>
      <c r="R9" s="38">
        <v>325</v>
      </c>
      <c r="S9" s="38">
        <v>310</v>
      </c>
      <c r="T9" s="38">
        <v>314.5</v>
      </c>
      <c r="U9" s="38"/>
      <c r="V9" s="36">
        <f>SUM(F9:U9)</f>
        <v>3815.5</v>
      </c>
    </row>
    <row r="10" spans="1:22" s="41" customFormat="1" ht="31.5" customHeight="1">
      <c r="A10" s="40" t="s">
        <v>23</v>
      </c>
      <c r="B10" s="32"/>
      <c r="C10" s="51">
        <v>80</v>
      </c>
      <c r="D10" s="38"/>
      <c r="E10" s="34"/>
      <c r="F10" s="38"/>
      <c r="G10" s="42"/>
      <c r="H10" s="38">
        <v>4600</v>
      </c>
      <c r="I10" s="38"/>
      <c r="K10" s="38">
        <v>-4600</v>
      </c>
      <c r="L10" s="38"/>
      <c r="M10" s="38"/>
      <c r="N10" s="38"/>
      <c r="O10" s="38"/>
      <c r="P10" s="38"/>
      <c r="Q10" s="38">
        <v>10000</v>
      </c>
      <c r="R10" s="38"/>
      <c r="S10" s="38"/>
      <c r="T10" s="38"/>
      <c r="U10" s="38"/>
      <c r="V10" s="36">
        <f>SUM(F10:U10)</f>
        <v>10000</v>
      </c>
    </row>
    <row r="11" spans="1:22" s="37" customFormat="1" ht="12.75" customHeight="1">
      <c r="A11" s="40" t="s">
        <v>23</v>
      </c>
      <c r="B11" s="32" t="s">
        <v>55</v>
      </c>
      <c r="C11" s="52">
        <v>78</v>
      </c>
      <c r="D11" s="36"/>
      <c r="E11" s="3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>
        <v>20000</v>
      </c>
      <c r="Q11" s="36"/>
      <c r="R11" s="36"/>
      <c r="S11" s="36"/>
      <c r="T11" s="36">
        <v>450</v>
      </c>
      <c r="U11" s="36"/>
      <c r="V11" s="36">
        <f>SUM(F11:U11)</f>
        <v>20450</v>
      </c>
    </row>
    <row r="12" spans="1:22" s="37" customFormat="1" ht="12.75" customHeight="1">
      <c r="A12" s="40" t="s">
        <v>23</v>
      </c>
      <c r="B12" s="32"/>
      <c r="C12" s="36"/>
      <c r="D12" s="36"/>
      <c r="E12" s="3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41" customFormat="1" ht="30" customHeight="1">
      <c r="A13" s="40" t="s">
        <v>24</v>
      </c>
      <c r="B13" s="32"/>
      <c r="C13" s="38"/>
      <c r="D13" s="38"/>
      <c r="E13" s="34"/>
      <c r="F13" s="38"/>
      <c r="G13" s="38"/>
      <c r="H13" s="38"/>
      <c r="I13" s="38"/>
      <c r="J13" s="57">
        <v>6449.67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6">
        <f>SUM(F13:U13)</f>
        <v>6449.67</v>
      </c>
    </row>
    <row r="14" spans="1:22" s="37" customFormat="1" ht="38.25" hidden="1">
      <c r="A14" s="35" t="s">
        <v>3</v>
      </c>
      <c r="B14" s="32" t="s">
        <v>4</v>
      </c>
      <c r="C14" s="36"/>
      <c r="D14" s="36"/>
      <c r="E14" s="3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>
        <f>SUM(F14:U14)</f>
        <v>0</v>
      </c>
    </row>
    <row r="15" spans="1:22" s="41" customFormat="1" ht="28.5" customHeight="1">
      <c r="A15" s="40" t="s">
        <v>25</v>
      </c>
      <c r="B15" s="32" t="s">
        <v>26</v>
      </c>
      <c r="C15" s="38"/>
      <c r="D15" s="38"/>
      <c r="E15" s="34"/>
      <c r="F15" s="38"/>
      <c r="G15" s="38"/>
      <c r="H15" s="42"/>
      <c r="I15" s="38"/>
      <c r="J15" s="57">
        <v>2377.3</v>
      </c>
      <c r="K15" s="38">
        <v>2377.3</v>
      </c>
      <c r="L15" s="38">
        <v>4160</v>
      </c>
      <c r="M15" s="38">
        <v>2971.62</v>
      </c>
      <c r="N15" s="57">
        <v>2971.62</v>
      </c>
      <c r="O15" s="38">
        <v>2971.62</v>
      </c>
      <c r="P15" s="38">
        <v>2971.62</v>
      </c>
      <c r="Q15" s="38">
        <v>2971.62</v>
      </c>
      <c r="R15" s="38">
        <v>2971.62</v>
      </c>
      <c r="S15" s="38">
        <v>2377.3</v>
      </c>
      <c r="T15" s="38">
        <v>3566</v>
      </c>
      <c r="U15" s="38">
        <v>3566</v>
      </c>
      <c r="V15" s="36">
        <f>SUM(F15:U15)</f>
        <v>36253.62</v>
      </c>
    </row>
    <row r="16" spans="1:22" s="41" customFormat="1" ht="27.75" customHeight="1">
      <c r="A16" s="40" t="s">
        <v>25</v>
      </c>
      <c r="B16" s="32" t="s">
        <v>27</v>
      </c>
      <c r="C16" s="51">
        <v>74</v>
      </c>
      <c r="D16" s="38"/>
      <c r="E16" s="34"/>
      <c r="F16" s="38"/>
      <c r="G16" s="42"/>
      <c r="H16" s="38"/>
      <c r="I16" s="38"/>
      <c r="J16" s="38"/>
      <c r="K16" s="38">
        <v>9981.62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6">
        <f>SUM(F16:U16)</f>
        <v>9981.62</v>
      </c>
    </row>
    <row r="17" spans="1:22" s="41" customFormat="1" ht="15" customHeight="1" hidden="1">
      <c r="A17" s="40" t="s">
        <v>25</v>
      </c>
      <c r="B17" s="32" t="s">
        <v>27</v>
      </c>
      <c r="C17" s="51"/>
      <c r="D17" s="38"/>
      <c r="E17" s="34"/>
      <c r="F17" s="38"/>
      <c r="G17" s="42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6"/>
    </row>
    <row r="18" spans="1:22" s="41" customFormat="1" ht="30" customHeight="1">
      <c r="A18" s="40" t="s">
        <v>25</v>
      </c>
      <c r="B18" s="32" t="s">
        <v>27</v>
      </c>
      <c r="C18" s="51">
        <v>76</v>
      </c>
      <c r="D18" s="38"/>
      <c r="E18" s="34"/>
      <c r="F18" s="38"/>
      <c r="G18" s="38"/>
      <c r="H18" s="38"/>
      <c r="I18" s="38"/>
      <c r="K18" s="38">
        <v>7135.71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6">
        <f aca="true" t="shared" si="0" ref="V18:V32">SUM(F18:U18)</f>
        <v>7135.71</v>
      </c>
    </row>
    <row r="19" spans="1:22" s="37" customFormat="1" ht="25.5">
      <c r="A19" s="40" t="s">
        <v>25</v>
      </c>
      <c r="B19" s="32" t="s">
        <v>27</v>
      </c>
      <c r="C19" s="52">
        <v>78</v>
      </c>
      <c r="D19" s="36"/>
      <c r="E19" s="34"/>
      <c r="F19" s="36"/>
      <c r="G19" s="36"/>
      <c r="H19" s="36"/>
      <c r="I19" s="36"/>
      <c r="K19" s="36">
        <v>5552.78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>
        <f t="shared" si="0"/>
        <v>5552.78</v>
      </c>
    </row>
    <row r="20" spans="1:22" s="41" customFormat="1" ht="28.5" customHeight="1">
      <c r="A20" s="40" t="s">
        <v>25</v>
      </c>
      <c r="B20" s="32" t="s">
        <v>27</v>
      </c>
      <c r="C20" s="51">
        <v>80</v>
      </c>
      <c r="D20" s="38"/>
      <c r="E20" s="34"/>
      <c r="F20" s="42"/>
      <c r="G20" s="38"/>
      <c r="H20" s="38"/>
      <c r="I20" s="38"/>
      <c r="J20" s="38"/>
      <c r="K20" s="38">
        <v>7536.45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6">
        <f t="shared" si="0"/>
        <v>7536.45</v>
      </c>
    </row>
    <row r="21" spans="1:22" s="22" customFormat="1" ht="26.25">
      <c r="A21" s="35" t="s">
        <v>28</v>
      </c>
      <c r="B21" s="32" t="s">
        <v>29</v>
      </c>
      <c r="C21" s="28">
        <v>74.76</v>
      </c>
      <c r="D21" s="28"/>
      <c r="E21" s="34"/>
      <c r="F21" s="38"/>
      <c r="G21" s="28"/>
      <c r="H21" s="28"/>
      <c r="I21" s="28"/>
      <c r="J21" s="28"/>
      <c r="K21" s="28"/>
      <c r="L21" s="28">
        <v>422</v>
      </c>
      <c r="M21" s="28"/>
      <c r="N21" s="28"/>
      <c r="O21" s="28">
        <v>422</v>
      </c>
      <c r="P21" s="28"/>
      <c r="Q21" s="28"/>
      <c r="R21" s="28"/>
      <c r="S21" s="28"/>
      <c r="T21" s="28"/>
      <c r="U21" s="28"/>
      <c r="V21" s="36">
        <f t="shared" si="0"/>
        <v>844</v>
      </c>
    </row>
    <row r="22" spans="1:22" s="22" customFormat="1" ht="15.75">
      <c r="A22" s="35" t="s">
        <v>28</v>
      </c>
      <c r="B22" s="32" t="s">
        <v>39</v>
      </c>
      <c r="C22" s="28" t="s">
        <v>40</v>
      </c>
      <c r="D22" s="28"/>
      <c r="E22" s="34"/>
      <c r="F22" s="3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>
        <v>2576.46</v>
      </c>
      <c r="R22" s="28"/>
      <c r="S22" s="28"/>
      <c r="T22" s="28"/>
      <c r="U22" s="28"/>
      <c r="V22" s="36">
        <f t="shared" si="0"/>
        <v>2576.46</v>
      </c>
    </row>
    <row r="23" spans="1:22" s="37" customFormat="1" ht="12.75">
      <c r="A23" s="40" t="s">
        <v>31</v>
      </c>
      <c r="B23" s="32" t="s">
        <v>32</v>
      </c>
      <c r="C23" s="52">
        <v>80</v>
      </c>
      <c r="D23" s="36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>
        <v>3324</v>
      </c>
      <c r="Q23" s="36"/>
      <c r="R23" s="36"/>
      <c r="S23" s="36"/>
      <c r="T23" s="36"/>
      <c r="U23" s="36"/>
      <c r="V23" s="36">
        <f t="shared" si="0"/>
        <v>3324</v>
      </c>
    </row>
    <row r="24" spans="1:22" s="37" customFormat="1" ht="12.75">
      <c r="A24" s="40" t="s">
        <v>31</v>
      </c>
      <c r="B24" s="32" t="s">
        <v>32</v>
      </c>
      <c r="C24" s="52">
        <v>78</v>
      </c>
      <c r="D24" s="36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>
        <v>3295</v>
      </c>
      <c r="Q24" s="36"/>
      <c r="R24" s="36"/>
      <c r="S24" s="36"/>
      <c r="T24" s="36"/>
      <c r="U24" s="36"/>
      <c r="V24" s="56">
        <f t="shared" si="0"/>
        <v>3295</v>
      </c>
    </row>
    <row r="25" spans="1:22" s="22" customFormat="1" ht="15.75">
      <c r="A25" s="21" t="s">
        <v>33</v>
      </c>
      <c r="B25" s="32" t="s">
        <v>34</v>
      </c>
      <c r="C25" s="53">
        <v>76</v>
      </c>
      <c r="D25" s="28"/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>
        <v>15000</v>
      </c>
      <c r="Q25" s="28"/>
      <c r="R25" s="28"/>
      <c r="S25" s="28"/>
      <c r="T25" s="28"/>
      <c r="U25" s="28"/>
      <c r="V25" s="36">
        <f t="shared" si="0"/>
        <v>15000</v>
      </c>
    </row>
    <row r="26" spans="1:22" s="22" customFormat="1" ht="26.25">
      <c r="A26" s="21" t="s">
        <v>33</v>
      </c>
      <c r="B26" s="32" t="s">
        <v>38</v>
      </c>
      <c r="C26" s="53">
        <v>80</v>
      </c>
      <c r="D26" s="28"/>
      <c r="E26" s="3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54">
        <v>7000</v>
      </c>
      <c r="R26" s="28"/>
      <c r="S26" s="28"/>
      <c r="T26" s="28"/>
      <c r="U26" s="28"/>
      <c r="V26" s="36">
        <f t="shared" si="0"/>
        <v>7000</v>
      </c>
    </row>
    <row r="27" spans="1:22" s="22" customFormat="1" ht="26.25">
      <c r="A27" s="21" t="s">
        <v>36</v>
      </c>
      <c r="B27" s="32" t="s">
        <v>37</v>
      </c>
      <c r="C27" s="53">
        <v>74</v>
      </c>
      <c r="D27" s="28"/>
      <c r="E27" s="34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43">
        <v>2000</v>
      </c>
      <c r="R27" s="28">
        <v>2000</v>
      </c>
      <c r="S27" s="28">
        <v>2000</v>
      </c>
      <c r="T27" s="28">
        <v>3443.54</v>
      </c>
      <c r="U27" s="28"/>
      <c r="V27" s="36">
        <f t="shared" si="0"/>
        <v>9443.54</v>
      </c>
    </row>
    <row r="28" spans="1:22" s="22" customFormat="1" ht="26.25">
      <c r="A28" s="21" t="s">
        <v>36</v>
      </c>
      <c r="B28" s="32" t="s">
        <v>37</v>
      </c>
      <c r="C28" s="53">
        <v>76</v>
      </c>
      <c r="D28" s="28"/>
      <c r="E28" s="34"/>
      <c r="F28" s="28"/>
      <c r="G28" s="43"/>
      <c r="H28" s="28"/>
      <c r="I28" s="28"/>
      <c r="J28" s="28"/>
      <c r="K28" s="28"/>
      <c r="L28" s="28"/>
      <c r="M28" s="28"/>
      <c r="N28" s="28"/>
      <c r="O28" s="28"/>
      <c r="P28" s="28"/>
      <c r="Q28" s="43">
        <v>2000</v>
      </c>
      <c r="R28" s="28">
        <v>2000</v>
      </c>
      <c r="S28" s="28">
        <v>2000</v>
      </c>
      <c r="T28" s="28">
        <v>3443.54</v>
      </c>
      <c r="U28" s="28"/>
      <c r="V28" s="36">
        <f t="shared" si="0"/>
        <v>9443.54</v>
      </c>
    </row>
    <row r="29" spans="1:22" s="22" customFormat="1" ht="15.75">
      <c r="A29" s="21" t="s">
        <v>41</v>
      </c>
      <c r="B29" s="32" t="s">
        <v>42</v>
      </c>
      <c r="C29" s="28" t="s">
        <v>40</v>
      </c>
      <c r="D29" s="28"/>
      <c r="E29" s="34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>
        <v>1000</v>
      </c>
      <c r="S29" s="28"/>
      <c r="T29" s="28"/>
      <c r="U29" s="28"/>
      <c r="V29" s="36">
        <f t="shared" si="0"/>
        <v>1000</v>
      </c>
    </row>
    <row r="30" spans="1:22" s="22" customFormat="1" ht="15.75">
      <c r="A30" s="21" t="s">
        <v>41</v>
      </c>
      <c r="B30" s="32" t="s">
        <v>45</v>
      </c>
      <c r="C30" s="53">
        <v>78</v>
      </c>
      <c r="D30" s="28"/>
      <c r="E30" s="34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>
        <v>5000</v>
      </c>
      <c r="T30" s="28"/>
      <c r="U30" s="28"/>
      <c r="V30" s="36">
        <f t="shared" si="0"/>
        <v>5000</v>
      </c>
    </row>
    <row r="31" spans="1:22" s="22" customFormat="1" ht="15.75">
      <c r="A31" s="21" t="s">
        <v>43</v>
      </c>
      <c r="B31" s="32" t="s">
        <v>44</v>
      </c>
      <c r="C31" s="28" t="s">
        <v>40</v>
      </c>
      <c r="D31" s="28"/>
      <c r="E31" s="34"/>
      <c r="F31" s="44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v>584</v>
      </c>
      <c r="S31" s="28"/>
      <c r="T31" s="28"/>
      <c r="U31" s="28"/>
      <c r="V31" s="36">
        <f t="shared" si="0"/>
        <v>584</v>
      </c>
    </row>
    <row r="32" spans="1:22" s="37" customFormat="1" ht="12.75">
      <c r="A32" s="35"/>
      <c r="B32" s="32"/>
      <c r="C32" s="52"/>
      <c r="D32" s="36"/>
      <c r="E32" s="34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>
        <f t="shared" si="0"/>
        <v>0</v>
      </c>
    </row>
    <row r="33" spans="1:22" s="7" customFormat="1" ht="12.75">
      <c r="A33" s="61" t="s">
        <v>56</v>
      </c>
      <c r="B33" s="23"/>
      <c r="C33" s="62"/>
      <c r="D33" s="60"/>
      <c r="E33" s="50"/>
      <c r="F33" s="60">
        <f aca="true" t="shared" si="1" ref="F33:U33">SUM(F6:F32)</f>
        <v>480</v>
      </c>
      <c r="G33" s="60">
        <f t="shared" si="1"/>
        <v>100</v>
      </c>
      <c r="H33" s="60">
        <f t="shared" si="1"/>
        <v>4746</v>
      </c>
      <c r="I33" s="60">
        <f t="shared" si="1"/>
        <v>100</v>
      </c>
      <c r="J33" s="60">
        <f t="shared" si="1"/>
        <v>8956.97</v>
      </c>
      <c r="K33" s="60">
        <f t="shared" si="1"/>
        <v>28263.86</v>
      </c>
      <c r="L33" s="60">
        <f t="shared" si="1"/>
        <v>4862</v>
      </c>
      <c r="M33" s="60">
        <f t="shared" si="1"/>
        <v>3236.62</v>
      </c>
      <c r="N33" s="60">
        <f t="shared" si="1"/>
        <v>3236.62</v>
      </c>
      <c r="O33" s="60">
        <f t="shared" si="1"/>
        <v>3673.62</v>
      </c>
      <c r="P33" s="60">
        <f t="shared" si="1"/>
        <v>45085.62</v>
      </c>
      <c r="Q33" s="60">
        <f t="shared" si="1"/>
        <v>26973.08</v>
      </c>
      <c r="R33" s="60">
        <f t="shared" si="1"/>
        <v>8880.62</v>
      </c>
      <c r="S33" s="60">
        <f t="shared" si="1"/>
        <v>11687.3</v>
      </c>
      <c r="T33" s="60">
        <f t="shared" si="1"/>
        <v>11217.58</v>
      </c>
      <c r="U33" s="60">
        <f t="shared" si="1"/>
        <v>3566</v>
      </c>
      <c r="V33" s="60"/>
    </row>
    <row r="34" spans="1:24" s="7" customFormat="1" ht="15.75">
      <c r="A34" s="58" t="s">
        <v>57</v>
      </c>
      <c r="B34" s="23"/>
      <c r="C34" s="59"/>
      <c r="D34" s="60"/>
      <c r="E34" s="50"/>
      <c r="F34" s="60">
        <f>F5-F33</f>
        <v>320</v>
      </c>
      <c r="G34" s="60">
        <f aca="true" t="shared" si="2" ref="G34:U34">F34+G5-G33</f>
        <v>10150.29</v>
      </c>
      <c r="H34" s="60">
        <f t="shared" si="2"/>
        <v>23686.96</v>
      </c>
      <c r="I34" s="60">
        <f t="shared" si="2"/>
        <v>32741.67</v>
      </c>
      <c r="J34" s="60">
        <f t="shared" si="2"/>
        <v>34940.75</v>
      </c>
      <c r="K34" s="60">
        <f t="shared" si="2"/>
        <v>19405.11</v>
      </c>
      <c r="L34" s="60">
        <f t="shared" si="2"/>
        <v>27877.06</v>
      </c>
      <c r="M34" s="60">
        <f t="shared" si="2"/>
        <v>35638.28</v>
      </c>
      <c r="N34" s="60">
        <f t="shared" si="2"/>
        <v>47771.97</v>
      </c>
      <c r="O34" s="60">
        <f t="shared" si="2"/>
        <v>62921.72</v>
      </c>
      <c r="P34" s="60">
        <f t="shared" si="2"/>
        <v>35344.41</v>
      </c>
      <c r="Q34" s="60">
        <f t="shared" si="2"/>
        <v>19435.44</v>
      </c>
      <c r="R34" s="60">
        <f t="shared" si="2"/>
        <v>20673.22</v>
      </c>
      <c r="S34" s="60">
        <f t="shared" si="2"/>
        <v>27710.74</v>
      </c>
      <c r="T34" s="60">
        <f t="shared" si="2"/>
        <v>24933.55</v>
      </c>
      <c r="U34" s="60">
        <f t="shared" si="2"/>
        <v>21367.55</v>
      </c>
      <c r="V34" s="60"/>
      <c r="W34" s="7">
        <v>21367.55</v>
      </c>
      <c r="X34" s="29">
        <f>U34-W34</f>
        <v>0</v>
      </c>
    </row>
    <row r="35" spans="1:22" s="22" customFormat="1" ht="15.75" hidden="1">
      <c r="A35" s="40"/>
      <c r="B35" s="32"/>
      <c r="C35" s="53"/>
      <c r="D35" s="28"/>
      <c r="E35" s="34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6">
        <f>SUM(F35:U35)</f>
        <v>0</v>
      </c>
    </row>
    <row r="36" spans="1:22" s="22" customFormat="1" ht="15.75" hidden="1">
      <c r="A36" s="40"/>
      <c r="B36" s="32"/>
      <c r="C36" s="53"/>
      <c r="D36" s="28"/>
      <c r="E36" s="34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36">
        <f>SUM(F36:U36)</f>
        <v>0</v>
      </c>
    </row>
    <row r="37" spans="1:22" s="22" customFormat="1" ht="15.75" hidden="1">
      <c r="A37" s="40"/>
      <c r="B37" s="32"/>
      <c r="C37" s="53"/>
      <c r="D37" s="28"/>
      <c r="E37" s="34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36">
        <f>SUM(F37:U37)</f>
        <v>0</v>
      </c>
    </row>
    <row r="38" spans="1:22" s="22" customFormat="1" ht="15.75">
      <c r="A38" s="40"/>
      <c r="B38" s="32"/>
      <c r="C38" s="55"/>
      <c r="D38" s="28"/>
      <c r="E38" s="34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6">
        <f>SUM(F38:U38)</f>
        <v>0</v>
      </c>
    </row>
    <row r="39" spans="1:22" s="22" customFormat="1" ht="15.75">
      <c r="A39" s="40"/>
      <c r="B39" s="32" t="s">
        <v>6</v>
      </c>
      <c r="C39" s="28">
        <v>60.8</v>
      </c>
      <c r="D39" s="28">
        <v>6.1</v>
      </c>
      <c r="E39" s="34">
        <f aca="true" t="shared" si="3" ref="E39:E52">C39*D39</f>
        <v>370.88</v>
      </c>
      <c r="F39" s="28"/>
      <c r="G39" s="28">
        <v>376.82</v>
      </c>
      <c r="H39" s="28">
        <v>1869.02</v>
      </c>
      <c r="I39" s="63">
        <v>2760.92</v>
      </c>
      <c r="J39" s="28">
        <v>2485.29</v>
      </c>
      <c r="K39" s="28"/>
      <c r="L39" s="28"/>
      <c r="M39" s="28"/>
      <c r="N39" s="28">
        <v>673.97</v>
      </c>
      <c r="O39" s="28"/>
      <c r="P39" s="28"/>
      <c r="Q39" s="28"/>
      <c r="R39" s="28"/>
      <c r="S39" s="28"/>
      <c r="T39" s="28"/>
      <c r="U39" s="28"/>
      <c r="V39" s="36">
        <f>SUM(F39:U39)</f>
        <v>8166.02</v>
      </c>
    </row>
    <row r="40" spans="1:22" s="37" customFormat="1" ht="15.75">
      <c r="A40" s="40"/>
      <c r="B40" s="32" t="s">
        <v>7</v>
      </c>
      <c r="C40" s="36">
        <v>35.1</v>
      </c>
      <c r="D40" s="28">
        <v>6.1</v>
      </c>
      <c r="E40" s="34">
        <f t="shared" si="3"/>
        <v>214.11</v>
      </c>
      <c r="F40" s="36"/>
      <c r="G40" s="36">
        <v>3815.91</v>
      </c>
      <c r="H40" s="28">
        <v>910.61</v>
      </c>
      <c r="I40" s="28">
        <v>411.09</v>
      </c>
      <c r="J40" s="36">
        <v>2437.85</v>
      </c>
      <c r="K40" s="36"/>
      <c r="L40" s="36"/>
      <c r="M40" s="36"/>
      <c r="N40" s="36">
        <v>376.37</v>
      </c>
      <c r="O40" s="36"/>
      <c r="P40" s="36"/>
      <c r="Q40" s="36"/>
      <c r="R40" s="36"/>
      <c r="S40" s="36"/>
      <c r="T40" s="36"/>
      <c r="U40" s="36"/>
      <c r="V40" s="36">
        <f aca="true" t="shared" si="4" ref="V40:V52">SUM(F40:U40)</f>
        <v>7951.83</v>
      </c>
    </row>
    <row r="41" spans="1:22" s="37" customFormat="1" ht="15.75">
      <c r="A41" s="40"/>
      <c r="B41" s="32" t="s">
        <v>8</v>
      </c>
      <c r="C41" s="36">
        <v>52.7</v>
      </c>
      <c r="D41" s="28">
        <v>6.1</v>
      </c>
      <c r="E41" s="34">
        <f t="shared" si="3"/>
        <v>321.47</v>
      </c>
      <c r="F41" s="39"/>
      <c r="G41" s="36">
        <v>2500.94</v>
      </c>
      <c r="H41" s="28">
        <v>1100.04</v>
      </c>
      <c r="I41" s="28">
        <v>3665.56</v>
      </c>
      <c r="J41" s="36">
        <v>2770.47</v>
      </c>
      <c r="K41" s="39"/>
      <c r="L41" s="36"/>
      <c r="M41" s="36"/>
      <c r="N41" s="36">
        <v>2456.05</v>
      </c>
      <c r="O41" s="36"/>
      <c r="P41" s="36"/>
      <c r="Q41" s="36"/>
      <c r="R41" s="36"/>
      <c r="S41" s="36"/>
      <c r="T41" s="36"/>
      <c r="U41" s="36"/>
      <c r="V41" s="36">
        <f t="shared" si="4"/>
        <v>12493.06</v>
      </c>
    </row>
    <row r="42" spans="1:22" s="37" customFormat="1" ht="15.75">
      <c r="A42" s="40"/>
      <c r="B42" s="32" t="s">
        <v>46</v>
      </c>
      <c r="C42" s="36">
        <v>60.8</v>
      </c>
      <c r="D42" s="28">
        <v>6.1</v>
      </c>
      <c r="E42" s="34">
        <f t="shared" si="3"/>
        <v>370.88</v>
      </c>
      <c r="F42" s="36"/>
      <c r="G42" s="36">
        <v>2513.4</v>
      </c>
      <c r="H42" s="28">
        <v>3312.79</v>
      </c>
      <c r="I42" s="28">
        <v>1091</v>
      </c>
      <c r="J42" s="36"/>
      <c r="K42" s="39"/>
      <c r="L42" s="36"/>
      <c r="M42" s="36"/>
      <c r="N42" s="36">
        <v>312.32</v>
      </c>
      <c r="O42" s="36"/>
      <c r="P42" s="36"/>
      <c r="Q42" s="36"/>
      <c r="R42" s="36"/>
      <c r="S42" s="36"/>
      <c r="T42" s="36"/>
      <c r="U42" s="36"/>
      <c r="V42" s="36">
        <f t="shared" si="4"/>
        <v>7229.51</v>
      </c>
    </row>
    <row r="43" spans="1:22" s="37" customFormat="1" ht="15.75">
      <c r="A43" s="40"/>
      <c r="B43" s="32" t="s">
        <v>47</v>
      </c>
      <c r="C43" s="36">
        <v>35.1</v>
      </c>
      <c r="D43" s="28">
        <v>6.1</v>
      </c>
      <c r="E43" s="34">
        <f t="shared" si="3"/>
        <v>214.11</v>
      </c>
      <c r="F43" s="39"/>
      <c r="G43" s="39">
        <v>723.22</v>
      </c>
      <c r="H43" s="28">
        <v>3653.38</v>
      </c>
      <c r="I43" s="28">
        <v>1091.56</v>
      </c>
      <c r="J43" s="36"/>
      <c r="K43" s="39"/>
      <c r="L43" s="36"/>
      <c r="M43" s="36"/>
      <c r="N43" s="36">
        <v>2322.95</v>
      </c>
      <c r="O43" s="36"/>
      <c r="P43" s="36"/>
      <c r="Q43" s="36"/>
      <c r="R43" s="36"/>
      <c r="S43" s="36"/>
      <c r="T43" s="36"/>
      <c r="U43" s="36"/>
      <c r="V43" s="36">
        <f t="shared" si="4"/>
        <v>7791.11</v>
      </c>
    </row>
    <row r="44" spans="1:22" s="37" customFormat="1" ht="15.75">
      <c r="A44" s="40"/>
      <c r="B44" s="32" t="s">
        <v>9</v>
      </c>
      <c r="C44" s="28">
        <v>51</v>
      </c>
      <c r="D44" s="28">
        <v>6.1</v>
      </c>
      <c r="E44" s="34">
        <f t="shared" si="3"/>
        <v>311.1</v>
      </c>
      <c r="F44" s="36"/>
      <c r="G44" s="36"/>
      <c r="H44" s="28">
        <v>3006.36</v>
      </c>
      <c r="I44" s="28">
        <v>814.49</v>
      </c>
      <c r="J44" s="36"/>
      <c r="K44" s="36"/>
      <c r="L44" s="36"/>
      <c r="M44" s="36"/>
      <c r="N44" s="36">
        <v>215.33</v>
      </c>
      <c r="O44" s="36"/>
      <c r="P44" s="36"/>
      <c r="Q44" s="36"/>
      <c r="R44" s="36"/>
      <c r="S44" s="36"/>
      <c r="T44" s="36"/>
      <c r="U44" s="36"/>
      <c r="V44" s="36">
        <f t="shared" si="4"/>
        <v>4036.18</v>
      </c>
    </row>
    <row r="45" spans="1:22" s="37" customFormat="1" ht="15.75">
      <c r="A45" s="40"/>
      <c r="B45" s="32" t="s">
        <v>48</v>
      </c>
      <c r="C45" s="28">
        <v>36</v>
      </c>
      <c r="D45" s="28">
        <v>6.1</v>
      </c>
      <c r="E45" s="34">
        <f t="shared" si="3"/>
        <v>219.6</v>
      </c>
      <c r="F45" s="36"/>
      <c r="G45" s="36"/>
      <c r="H45" s="28">
        <v>3627.07</v>
      </c>
      <c r="I45" s="30">
        <v>411.09</v>
      </c>
      <c r="J45" s="36"/>
      <c r="K45" s="36"/>
      <c r="L45" s="36"/>
      <c r="M45" s="36"/>
      <c r="N45" s="36">
        <v>1529.65</v>
      </c>
      <c r="O45" s="36"/>
      <c r="P45" s="36"/>
      <c r="Q45" s="36"/>
      <c r="R45" s="36"/>
      <c r="S45" s="36"/>
      <c r="T45" s="36"/>
      <c r="U45" s="36"/>
      <c r="V45" s="36">
        <f t="shared" si="4"/>
        <v>5567.81</v>
      </c>
    </row>
    <row r="46" spans="1:22" s="49" customFormat="1" ht="15.75">
      <c r="A46" s="47"/>
      <c r="B46" s="32" t="s">
        <v>49</v>
      </c>
      <c r="C46" s="48">
        <v>62</v>
      </c>
      <c r="D46" s="28">
        <v>6.1</v>
      </c>
      <c r="E46" s="34">
        <f t="shared" si="3"/>
        <v>378.2</v>
      </c>
      <c r="F46" s="48"/>
      <c r="G46" s="48"/>
      <c r="H46" s="28">
        <v>803.4</v>
      </c>
      <c r="I46" s="28"/>
      <c r="J46" s="48"/>
      <c r="K46" s="48"/>
      <c r="L46" s="48"/>
      <c r="M46" s="48"/>
      <c r="N46" s="48">
        <v>3082.07</v>
      </c>
      <c r="O46" s="48"/>
      <c r="P46" s="48"/>
      <c r="Q46" s="48"/>
      <c r="R46" s="48"/>
      <c r="S46" s="48"/>
      <c r="T46" s="48"/>
      <c r="U46" s="48"/>
      <c r="V46" s="36">
        <f t="shared" si="4"/>
        <v>3885.47</v>
      </c>
    </row>
    <row r="47" spans="1:22" s="6" customFormat="1" ht="15.75">
      <c r="A47" s="20"/>
      <c r="B47" s="32" t="s">
        <v>50</v>
      </c>
      <c r="C47" s="26">
        <v>51</v>
      </c>
      <c r="D47" s="28">
        <v>6.1</v>
      </c>
      <c r="E47" s="34">
        <f t="shared" si="3"/>
        <v>311.1</v>
      </c>
      <c r="F47" s="26"/>
      <c r="G47" s="26"/>
      <c r="H47" s="28"/>
      <c r="I47" s="28"/>
      <c r="J47" s="26"/>
      <c r="K47" s="26"/>
      <c r="L47" s="26"/>
      <c r="M47" s="26"/>
      <c r="N47" s="26">
        <v>4401.6</v>
      </c>
      <c r="O47" s="26"/>
      <c r="P47" s="26"/>
      <c r="Q47" s="26"/>
      <c r="R47" s="26"/>
      <c r="S47" s="26"/>
      <c r="T47" s="26"/>
      <c r="U47" s="26"/>
      <c r="V47" s="36">
        <f t="shared" si="4"/>
        <v>4401.6</v>
      </c>
    </row>
    <row r="48" spans="1:22" s="37" customFormat="1" ht="23.25" customHeight="1">
      <c r="A48" s="45"/>
      <c r="B48" s="32" t="s">
        <v>51</v>
      </c>
      <c r="C48" s="28">
        <v>36</v>
      </c>
      <c r="D48" s="28">
        <v>6.1</v>
      </c>
      <c r="E48" s="34">
        <f t="shared" si="3"/>
        <v>219.6</v>
      </c>
      <c r="F48" s="36"/>
      <c r="G48" s="36"/>
      <c r="H48" s="28"/>
      <c r="I48" s="28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>
        <f t="shared" si="4"/>
        <v>0</v>
      </c>
    </row>
    <row r="49" spans="1:22" s="37" customFormat="1" ht="15.75">
      <c r="A49" s="40"/>
      <c r="B49" s="32" t="s">
        <v>52</v>
      </c>
      <c r="C49" s="28">
        <v>62</v>
      </c>
      <c r="D49" s="28">
        <v>6.1</v>
      </c>
      <c r="E49" s="34">
        <f t="shared" si="3"/>
        <v>378.2</v>
      </c>
      <c r="F49" s="36"/>
      <c r="G49" s="36"/>
      <c r="H49" s="28"/>
      <c r="I49" s="28"/>
      <c r="J49" s="36"/>
      <c r="K49" s="36"/>
      <c r="L49" s="36"/>
      <c r="M49" s="36"/>
      <c r="N49" s="46"/>
      <c r="O49" s="36"/>
      <c r="P49" s="36"/>
      <c r="Q49" s="36"/>
      <c r="R49" s="36"/>
      <c r="S49" s="36"/>
      <c r="T49" s="36"/>
      <c r="U49" s="36"/>
      <c r="V49" s="36">
        <f t="shared" si="4"/>
        <v>0</v>
      </c>
    </row>
    <row r="50" spans="1:22" s="37" customFormat="1" ht="15.75">
      <c r="A50" s="40"/>
      <c r="B50" s="37" t="s">
        <v>53</v>
      </c>
      <c r="C50" s="28">
        <v>22.33</v>
      </c>
      <c r="D50" s="28">
        <v>6.1</v>
      </c>
      <c r="E50" s="34">
        <f t="shared" si="3"/>
        <v>136.21</v>
      </c>
      <c r="F50" s="36"/>
      <c r="G50" s="36"/>
      <c r="H50" s="28"/>
      <c r="I50" s="28"/>
      <c r="J50" s="36"/>
      <c r="K50" s="36"/>
      <c r="L50" s="36"/>
      <c r="M50" s="36"/>
      <c r="N50" s="46"/>
      <c r="O50" s="36"/>
      <c r="P50" s="36"/>
      <c r="Q50" s="36"/>
      <c r="R50" s="36"/>
      <c r="S50" s="36"/>
      <c r="T50" s="36"/>
      <c r="U50" s="36"/>
      <c r="V50" s="36">
        <f t="shared" si="4"/>
        <v>0</v>
      </c>
    </row>
    <row r="51" spans="1:22" s="37" customFormat="1" ht="15.75" hidden="1">
      <c r="A51" s="40"/>
      <c r="B51" s="32"/>
      <c r="C51" s="28"/>
      <c r="D51" s="28">
        <v>6.1</v>
      </c>
      <c r="E51" s="34">
        <f t="shared" si="3"/>
        <v>0</v>
      </c>
      <c r="F51" s="36"/>
      <c r="G51" s="36"/>
      <c r="H51" s="28"/>
      <c r="I51" s="28"/>
      <c r="J51" s="36"/>
      <c r="K51" s="36"/>
      <c r="L51" s="36"/>
      <c r="M51" s="36"/>
      <c r="N51" s="46"/>
      <c r="O51" s="36"/>
      <c r="P51" s="36"/>
      <c r="Q51" s="36"/>
      <c r="R51" s="36"/>
      <c r="S51" s="36"/>
      <c r="T51" s="36"/>
      <c r="U51" s="36"/>
      <c r="V51" s="36">
        <f t="shared" si="4"/>
        <v>0</v>
      </c>
    </row>
    <row r="52" spans="1:22" s="37" customFormat="1" ht="15.75">
      <c r="A52" s="40"/>
      <c r="B52" s="32" t="s">
        <v>54</v>
      </c>
      <c r="C52" s="28">
        <v>28.87</v>
      </c>
      <c r="D52" s="28">
        <v>6.1</v>
      </c>
      <c r="E52" s="34">
        <f t="shared" si="3"/>
        <v>176.11</v>
      </c>
      <c r="F52" s="36"/>
      <c r="G52" s="36"/>
      <c r="H52" s="28"/>
      <c r="I52" s="28"/>
      <c r="J52" s="36"/>
      <c r="K52" s="36"/>
      <c r="L52" s="36"/>
      <c r="M52" s="36"/>
      <c r="N52" s="46"/>
      <c r="O52" s="36"/>
      <c r="P52" s="36"/>
      <c r="Q52" s="36"/>
      <c r="R52" s="36"/>
      <c r="S52" s="36"/>
      <c r="T52" s="36"/>
      <c r="U52" s="36"/>
      <c r="V52" s="36">
        <f t="shared" si="4"/>
        <v>0</v>
      </c>
    </row>
    <row r="53" spans="1:22" s="37" customFormat="1" ht="15.75">
      <c r="A53" s="40"/>
      <c r="B53" s="32" t="s">
        <v>0</v>
      </c>
      <c r="C53" s="28"/>
      <c r="D53" s="36"/>
      <c r="E53" s="34"/>
      <c r="F53" s="36">
        <f>SUM(F39:F52)</f>
        <v>0</v>
      </c>
      <c r="G53" s="36">
        <f>SUM(G39:G52)</f>
        <v>9930.29</v>
      </c>
      <c r="H53" s="36">
        <f>SUM(H39:H52)</f>
        <v>18282.67</v>
      </c>
      <c r="I53" s="36">
        <f aca="true" t="shared" si="5" ref="I53:N53">SUM(I40:I52)</f>
        <v>7484.79</v>
      </c>
      <c r="J53" s="36">
        <f t="shared" si="5"/>
        <v>5208.32</v>
      </c>
      <c r="K53" s="36">
        <f t="shared" si="5"/>
        <v>0</v>
      </c>
      <c r="L53" s="36">
        <f t="shared" si="5"/>
        <v>0</v>
      </c>
      <c r="M53" s="36">
        <f t="shared" si="5"/>
        <v>0</v>
      </c>
      <c r="N53" s="36">
        <f t="shared" si="5"/>
        <v>14696.34</v>
      </c>
      <c r="O53" s="39"/>
      <c r="P53" s="39"/>
      <c r="Q53" s="36"/>
      <c r="R53" s="36"/>
      <c r="S53" s="36"/>
      <c r="T53" s="36"/>
      <c r="U53" s="36"/>
      <c r="V53" s="36">
        <f>SUM(F53:U53)</f>
        <v>55602.41</v>
      </c>
    </row>
    <row r="54" ht="12.75">
      <c r="G54" s="27">
        <f>G5-G53</f>
        <v>0</v>
      </c>
    </row>
  </sheetData>
  <sheetProtection/>
  <mergeCells count="1">
    <mergeCell ref="A1:B1"/>
  </mergeCells>
  <printOptions horizontalCentered="1"/>
  <pageMargins left="0.3937007874015748" right="0.1968503937007874" top="0.4724409448818898" bottom="0.5118110236220472" header="0.15748031496062992" footer="0.1968503937007874"/>
  <pageSetup fitToHeight="1" fitToWidth="1" horizontalDpi="600" verticalDpi="600" orientation="landscape" paperSize="8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1"/>
  <sheetViews>
    <sheetView workbookViewId="0" topLeftCell="A1">
      <pane xSplit="7530" ySplit="2700" topLeftCell="AZ57" activePane="bottomRight" state="split"/>
      <selection pane="topLeft" activeCell="F5" sqref="F5"/>
      <selection pane="topRight" activeCell="BF1" sqref="BF1:BF16384"/>
      <selection pane="bottomLeft" activeCell="A40" sqref="A40:IV40"/>
      <selection pane="bottomRight" activeCell="AZ5" sqref="AZ5"/>
    </sheetView>
  </sheetViews>
  <sheetFormatPr defaultColWidth="9.00390625" defaultRowHeight="12.75"/>
  <cols>
    <col min="1" max="1" width="24.75390625" style="119" customWidth="1"/>
    <col min="2" max="2" width="5.875" style="25" customWidth="1"/>
    <col min="3" max="3" width="7.375" style="10" customWidth="1"/>
    <col min="4" max="4" width="6.875" style="10" customWidth="1"/>
    <col min="5" max="5" width="9.75390625" style="10" customWidth="1"/>
    <col min="6" max="7" width="13.375" style="10" customWidth="1"/>
    <col min="8" max="8" width="13.375" style="93" customWidth="1"/>
    <col min="9" max="10" width="13.375" style="10" customWidth="1"/>
    <col min="11" max="11" width="13.375" style="10" hidden="1" customWidth="1"/>
    <col min="12" max="12" width="9.75390625" style="10" bestFit="1" customWidth="1"/>
    <col min="13" max="20" width="10.875" style="10" bestFit="1" customWidth="1"/>
    <col min="21" max="24" width="9.75390625" style="10" bestFit="1" customWidth="1"/>
    <col min="25" max="27" width="13.375" style="10" customWidth="1"/>
    <col min="28" max="28" width="13.375" style="10" hidden="1" customWidth="1"/>
    <col min="29" max="40" width="10.875" style="10" bestFit="1" customWidth="1"/>
    <col min="41" max="41" width="13.375" style="10" hidden="1" customWidth="1"/>
    <col min="42" max="44" width="13.375" style="10" customWidth="1"/>
    <col min="45" max="45" width="13.375" style="10" hidden="1" customWidth="1"/>
    <col min="46" max="53" width="10.875" style="10" bestFit="1" customWidth="1"/>
    <col min="54" max="54" width="10.25390625" style="10" hidden="1" customWidth="1"/>
    <col min="55" max="57" width="13.375" style="10" hidden="1" customWidth="1"/>
    <col min="58" max="58" width="13.375" style="67" customWidth="1"/>
    <col min="59" max="16384" width="9.125" style="10" customWidth="1"/>
  </cols>
  <sheetData>
    <row r="1" spans="1:9" ht="36" customHeight="1">
      <c r="A1" s="263" t="s">
        <v>124</v>
      </c>
      <c r="B1" s="264"/>
      <c r="C1" s="264"/>
      <c r="D1" s="264"/>
      <c r="E1" s="264"/>
      <c r="F1" s="264"/>
      <c r="G1" s="264"/>
      <c r="H1" s="264"/>
      <c r="I1" s="264"/>
    </row>
    <row r="2" spans="1:58" ht="39" customHeight="1" hidden="1">
      <c r="A2" s="94"/>
      <c r="B2" s="12"/>
      <c r="C2" s="14"/>
      <c r="D2" s="14"/>
      <c r="E2" s="5"/>
      <c r="F2" s="5"/>
      <c r="G2" s="5"/>
      <c r="H2" s="9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70"/>
    </row>
    <row r="3" spans="2:58" s="96" customFormat="1" ht="21" customHeight="1">
      <c r="B3" s="12"/>
      <c r="C3" s="14"/>
      <c r="D3" s="14"/>
      <c r="E3" s="31"/>
      <c r="F3" s="265">
        <v>2008</v>
      </c>
      <c r="G3" s="266"/>
      <c r="H3" s="267"/>
      <c r="I3" s="265">
        <v>2009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7"/>
      <c r="Z3" s="265">
        <v>2010</v>
      </c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7"/>
      <c r="AQ3" s="265">
        <v>2011</v>
      </c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7"/>
    </row>
    <row r="4" spans="1:58" s="100" customFormat="1" ht="33" customHeight="1">
      <c r="A4" s="96"/>
      <c r="B4" s="12"/>
      <c r="C4" s="14"/>
      <c r="D4" s="14"/>
      <c r="E4" s="31"/>
      <c r="F4" s="31" t="s">
        <v>87</v>
      </c>
      <c r="G4" s="31" t="s">
        <v>88</v>
      </c>
      <c r="H4" s="14" t="s">
        <v>89</v>
      </c>
      <c r="I4" s="31" t="s">
        <v>87</v>
      </c>
      <c r="J4" s="31" t="s">
        <v>88</v>
      </c>
      <c r="K4" s="31"/>
      <c r="L4" s="97" t="s">
        <v>90</v>
      </c>
      <c r="M4" s="97" t="s">
        <v>91</v>
      </c>
      <c r="N4" s="97" t="s">
        <v>92</v>
      </c>
      <c r="O4" s="97" t="s">
        <v>93</v>
      </c>
      <c r="P4" s="31" t="s">
        <v>2</v>
      </c>
      <c r="Q4" s="31" t="s">
        <v>94</v>
      </c>
      <c r="R4" s="31" t="s">
        <v>95</v>
      </c>
      <c r="S4" s="31" t="s">
        <v>96</v>
      </c>
      <c r="T4" s="31" t="s">
        <v>97</v>
      </c>
      <c r="U4" s="31" t="s">
        <v>98</v>
      </c>
      <c r="V4" s="31" t="s">
        <v>99</v>
      </c>
      <c r="W4" s="31" t="s">
        <v>100</v>
      </c>
      <c r="X4" s="98" t="s">
        <v>99</v>
      </c>
      <c r="Y4" s="99" t="s">
        <v>89</v>
      </c>
      <c r="Z4" s="99" t="s">
        <v>87</v>
      </c>
      <c r="AA4" s="99" t="s">
        <v>88</v>
      </c>
      <c r="AB4" s="99"/>
      <c r="AC4" s="99" t="s">
        <v>90</v>
      </c>
      <c r="AD4" s="99" t="s">
        <v>91</v>
      </c>
      <c r="AE4" s="99" t="s">
        <v>92</v>
      </c>
      <c r="AF4" s="99" t="s">
        <v>93</v>
      </c>
      <c r="AG4" s="99" t="s">
        <v>2</v>
      </c>
      <c r="AH4" s="99" t="s">
        <v>94</v>
      </c>
      <c r="AI4" s="99" t="s">
        <v>95</v>
      </c>
      <c r="AJ4" s="99" t="s">
        <v>96</v>
      </c>
      <c r="AK4" s="99" t="s">
        <v>97</v>
      </c>
      <c r="AL4" s="99" t="s">
        <v>98</v>
      </c>
      <c r="AM4" s="99" t="s">
        <v>99</v>
      </c>
      <c r="AN4" s="99" t="s">
        <v>100</v>
      </c>
      <c r="AO4" s="99"/>
      <c r="AP4" s="99" t="s">
        <v>89</v>
      </c>
      <c r="AQ4" s="99" t="s">
        <v>87</v>
      </c>
      <c r="AR4" s="99" t="s">
        <v>88</v>
      </c>
      <c r="AS4" s="99"/>
      <c r="AT4" s="99" t="s">
        <v>90</v>
      </c>
      <c r="AU4" s="99" t="s">
        <v>91</v>
      </c>
      <c r="AV4" s="99" t="s">
        <v>92</v>
      </c>
      <c r="AW4" s="99" t="s">
        <v>93</v>
      </c>
      <c r="AX4" s="99" t="s">
        <v>2</v>
      </c>
      <c r="AY4" s="99" t="s">
        <v>94</v>
      </c>
      <c r="AZ4" s="99" t="s">
        <v>95</v>
      </c>
      <c r="BA4" s="99" t="s">
        <v>96</v>
      </c>
      <c r="BB4" s="99"/>
      <c r="BC4" s="99" t="s">
        <v>98</v>
      </c>
      <c r="BD4" s="99" t="s">
        <v>99</v>
      </c>
      <c r="BE4" s="99" t="s">
        <v>100</v>
      </c>
      <c r="BF4" s="72" t="s">
        <v>89</v>
      </c>
    </row>
    <row r="5" spans="1:58" s="104" customFormat="1" ht="30" customHeight="1">
      <c r="A5" s="101">
        <v>74</v>
      </c>
      <c r="B5" s="102"/>
      <c r="C5" s="103" t="s">
        <v>60</v>
      </c>
      <c r="D5" s="103" t="s">
        <v>61</v>
      </c>
      <c r="E5" s="103">
        <v>7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84"/>
    </row>
    <row r="6" spans="1:58" s="93" customFormat="1" ht="45" customHeight="1" hidden="1" thickBot="1">
      <c r="A6" s="86" t="s">
        <v>84</v>
      </c>
      <c r="B6" s="12" t="s">
        <v>6</v>
      </c>
      <c r="C6" s="105">
        <v>60.8</v>
      </c>
      <c r="D6" s="105">
        <v>7</v>
      </c>
      <c r="E6" s="105">
        <f>C6*D6</f>
        <v>425.6</v>
      </c>
      <c r="F6" s="105">
        <v>1050.84</v>
      </c>
      <c r="G6" s="105">
        <v>1112.64</v>
      </c>
      <c r="H6" s="105">
        <f>G6-F6</f>
        <v>61.8</v>
      </c>
      <c r="I6" s="105">
        <v>3767.04</v>
      </c>
      <c r="J6" s="105">
        <v>3705.24</v>
      </c>
      <c r="K6" s="105">
        <f>SUM(L6:W6)</f>
        <v>3705.24</v>
      </c>
      <c r="L6" s="105">
        <v>370.88</v>
      </c>
      <c r="M6" s="105">
        <v>309.08</v>
      </c>
      <c r="N6" s="105">
        <v>370.88</v>
      </c>
      <c r="O6" s="105">
        <v>370.88</v>
      </c>
      <c r="P6" s="105">
        <v>370.88</v>
      </c>
      <c r="Q6" s="105">
        <v>370.88</v>
      </c>
      <c r="R6" s="105">
        <v>370.88</v>
      </c>
      <c r="S6" s="105">
        <v>370.88</v>
      </c>
      <c r="T6" s="105">
        <v>200</v>
      </c>
      <c r="U6" s="105">
        <v>200</v>
      </c>
      <c r="V6" s="105">
        <v>200</v>
      </c>
      <c r="W6" s="105">
        <v>200</v>
      </c>
      <c r="X6" s="105"/>
      <c r="Y6" s="105">
        <f>H6+J6-I6</f>
        <v>0</v>
      </c>
      <c r="Z6" s="105">
        <v>5107.2</v>
      </c>
      <c r="AA6" s="105">
        <v>5107.2</v>
      </c>
      <c r="AB6" s="105">
        <f>SUM(AC6:AN6)</f>
        <v>5107.2</v>
      </c>
      <c r="AC6" s="105">
        <f aca="true" t="shared" si="0" ref="AC6:AC16">E6</f>
        <v>425.6</v>
      </c>
      <c r="AD6" s="105">
        <f aca="true" t="shared" si="1" ref="AD6:AD17">AC6</f>
        <v>425.6</v>
      </c>
      <c r="AE6" s="105">
        <f>E6</f>
        <v>425.6</v>
      </c>
      <c r="AF6" s="105">
        <f aca="true" t="shared" si="2" ref="AF6:AF16">E6</f>
        <v>425.6</v>
      </c>
      <c r="AG6" s="105">
        <f aca="true" t="shared" si="3" ref="AG6:AG16">E6</f>
        <v>425.6</v>
      </c>
      <c r="AH6" s="105">
        <f>E6</f>
        <v>425.6</v>
      </c>
      <c r="AI6" s="105">
        <f>E6</f>
        <v>425.6</v>
      </c>
      <c r="AJ6" s="105">
        <f>E6</f>
        <v>425.6</v>
      </c>
      <c r="AK6" s="105">
        <f>E6</f>
        <v>425.6</v>
      </c>
      <c r="AL6" s="105">
        <f>E6</f>
        <v>425.6</v>
      </c>
      <c r="AM6" s="105">
        <f>AL6</f>
        <v>425.6</v>
      </c>
      <c r="AN6" s="105">
        <f>E6</f>
        <v>425.6</v>
      </c>
      <c r="AO6" s="105"/>
      <c r="AP6" s="106">
        <f>Y6+AA6-Z6</f>
        <v>0</v>
      </c>
      <c r="AQ6" s="105">
        <f>C6*D6*8</f>
        <v>3404.8</v>
      </c>
      <c r="AR6" s="105">
        <f>AS6</f>
        <v>3404.8</v>
      </c>
      <c r="AS6" s="105">
        <f>SUM(AT6:BE6)</f>
        <v>3404.8</v>
      </c>
      <c r="AT6" s="105">
        <v>425.6</v>
      </c>
      <c r="AU6" s="105">
        <v>425.6</v>
      </c>
      <c r="AV6" s="105">
        <v>425.6</v>
      </c>
      <c r="AW6" s="105">
        <v>425.6</v>
      </c>
      <c r="AX6" s="105">
        <v>425.6</v>
      </c>
      <c r="AY6" s="105">
        <v>425.6</v>
      </c>
      <c r="AZ6" s="105">
        <v>425.6</v>
      </c>
      <c r="BA6" s="105">
        <v>425.6</v>
      </c>
      <c r="BB6" s="105"/>
      <c r="BC6" s="105"/>
      <c r="BD6" s="105"/>
      <c r="BE6" s="105"/>
      <c r="BF6" s="74">
        <f>AP6+AR6-AQ6</f>
        <v>0</v>
      </c>
    </row>
    <row r="7" spans="1:58" ht="26.25" thickBot="1">
      <c r="A7" s="87" t="s">
        <v>62</v>
      </c>
      <c r="B7" s="12" t="s">
        <v>7</v>
      </c>
      <c r="C7" s="107">
        <v>35.1</v>
      </c>
      <c r="D7" s="105">
        <v>7</v>
      </c>
      <c r="E7" s="105">
        <f aca="true" t="shared" si="4" ref="E7:E17">C7*D7</f>
        <v>245.7</v>
      </c>
      <c r="F7" s="105">
        <v>606.63</v>
      </c>
      <c r="G7" s="105">
        <v>606.63</v>
      </c>
      <c r="H7" s="105">
        <f aca="true" t="shared" si="5" ref="H7:H59">G7-F7</f>
        <v>0</v>
      </c>
      <c r="I7" s="105">
        <v>2512.88</v>
      </c>
      <c r="J7" s="105">
        <v>2298.77</v>
      </c>
      <c r="K7" s="105">
        <f aca="true" t="shared" si="6" ref="K7:K59">SUM(L7:W7)</f>
        <v>2298.77</v>
      </c>
      <c r="L7" s="105"/>
      <c r="M7" s="105"/>
      <c r="N7" s="105">
        <v>428.22</v>
      </c>
      <c r="O7" s="105">
        <v>214.11</v>
      </c>
      <c r="P7" s="105">
        <v>214.11</v>
      </c>
      <c r="Q7" s="105">
        <v>214.11</v>
      </c>
      <c r="R7" s="105">
        <v>214.11</v>
      </c>
      <c r="S7" s="105">
        <v>214.11</v>
      </c>
      <c r="T7" s="105">
        <v>200</v>
      </c>
      <c r="U7" s="105">
        <v>200</v>
      </c>
      <c r="V7" s="105">
        <v>200</v>
      </c>
      <c r="W7" s="105">
        <v>200</v>
      </c>
      <c r="X7" s="105"/>
      <c r="Y7" s="105">
        <f aca="true" t="shared" si="7" ref="Y7:Y59">H7+J7-I7</f>
        <v>-214.11</v>
      </c>
      <c r="Z7" s="105">
        <v>2948.4</v>
      </c>
      <c r="AA7" s="105">
        <v>2948.4</v>
      </c>
      <c r="AB7" s="105">
        <f aca="true" t="shared" si="8" ref="AB7:AB59">SUM(AC7:AN7)</f>
        <v>2948.4</v>
      </c>
      <c r="AC7" s="105">
        <f t="shared" si="0"/>
        <v>245.7</v>
      </c>
      <c r="AD7" s="105">
        <f t="shared" si="1"/>
        <v>245.7</v>
      </c>
      <c r="AE7" s="105">
        <f>E7</f>
        <v>245.7</v>
      </c>
      <c r="AF7" s="105">
        <f t="shared" si="2"/>
        <v>245.7</v>
      </c>
      <c r="AG7" s="105">
        <f t="shared" si="3"/>
        <v>245.7</v>
      </c>
      <c r="AH7" s="105">
        <f>E7</f>
        <v>245.7</v>
      </c>
      <c r="AI7" s="105">
        <f>E7</f>
        <v>245.7</v>
      </c>
      <c r="AJ7" s="105">
        <f>E7</f>
        <v>245.7</v>
      </c>
      <c r="AK7" s="105">
        <f>E7</f>
        <v>245.7</v>
      </c>
      <c r="AL7" s="105">
        <f>E7</f>
        <v>245.7</v>
      </c>
      <c r="AM7" s="105">
        <f>E7</f>
        <v>245.7</v>
      </c>
      <c r="AN7" s="105">
        <f>E7</f>
        <v>245.7</v>
      </c>
      <c r="AO7" s="105"/>
      <c r="AP7" s="105">
        <f aca="true" t="shared" si="9" ref="AP7:AP17">Y7+AA7-Z7</f>
        <v>-214.11</v>
      </c>
      <c r="AQ7" s="105">
        <f aca="true" t="shared" si="10" ref="AQ7:AQ59">C7*D7*8</f>
        <v>1965.6</v>
      </c>
      <c r="AR7" s="105">
        <f aca="true" t="shared" si="11" ref="AR7:AR17">AS7</f>
        <v>1965.6</v>
      </c>
      <c r="AS7" s="105">
        <f aca="true" t="shared" si="12" ref="AS7:AS59">SUM(AT7:BE7)</f>
        <v>1965.6</v>
      </c>
      <c r="AT7" s="105">
        <v>245.7</v>
      </c>
      <c r="AU7" s="105">
        <v>245.7</v>
      </c>
      <c r="AV7" s="105">
        <v>245.7</v>
      </c>
      <c r="AW7" s="105">
        <v>245.7</v>
      </c>
      <c r="AX7" s="105">
        <v>245.7</v>
      </c>
      <c r="AY7" s="105">
        <v>245.7</v>
      </c>
      <c r="AZ7" s="105">
        <v>245.7</v>
      </c>
      <c r="BA7" s="105">
        <v>245.7</v>
      </c>
      <c r="BB7" s="105"/>
      <c r="BC7" s="105"/>
      <c r="BD7" s="105"/>
      <c r="BE7" s="105"/>
      <c r="BF7" s="74">
        <f aca="true" t="shared" si="13" ref="BF7:BF17">AP7+AR7-AQ7</f>
        <v>-214.11</v>
      </c>
    </row>
    <row r="8" spans="1:58" ht="16.5" thickBot="1">
      <c r="A8" s="87" t="s">
        <v>63</v>
      </c>
      <c r="B8" s="12" t="s">
        <v>8</v>
      </c>
      <c r="C8" s="107">
        <v>51.2</v>
      </c>
      <c r="D8" s="105">
        <v>7</v>
      </c>
      <c r="E8" s="105">
        <f t="shared" si="4"/>
        <v>358.4</v>
      </c>
      <c r="F8" s="105">
        <v>885.31</v>
      </c>
      <c r="G8" s="105">
        <v>885.31</v>
      </c>
      <c r="H8" s="105">
        <f t="shared" si="5"/>
        <v>0</v>
      </c>
      <c r="I8" s="105">
        <v>3298.56</v>
      </c>
      <c r="J8" s="105">
        <v>2986.24</v>
      </c>
      <c r="K8" s="105">
        <f t="shared" si="6"/>
        <v>2986.24</v>
      </c>
      <c r="L8" s="105">
        <v>312.32</v>
      </c>
      <c r="M8" s="105">
        <v>312.32</v>
      </c>
      <c r="N8" s="105"/>
      <c r="O8" s="105">
        <v>312.32</v>
      </c>
      <c r="P8" s="105">
        <v>312.32</v>
      </c>
      <c r="Q8" s="105">
        <v>312.32</v>
      </c>
      <c r="R8" s="105">
        <v>312.32</v>
      </c>
      <c r="S8" s="105">
        <v>312.32</v>
      </c>
      <c r="T8" s="105">
        <v>200</v>
      </c>
      <c r="U8" s="105">
        <v>200</v>
      </c>
      <c r="V8" s="105">
        <v>200</v>
      </c>
      <c r="W8" s="105">
        <v>200</v>
      </c>
      <c r="X8" s="105"/>
      <c r="Y8" s="105">
        <f t="shared" si="7"/>
        <v>-312.32</v>
      </c>
      <c r="Z8" s="105">
        <v>4300.8</v>
      </c>
      <c r="AA8" s="105">
        <v>4300.8</v>
      </c>
      <c r="AB8" s="105">
        <f t="shared" si="8"/>
        <v>4300.8</v>
      </c>
      <c r="AC8" s="105">
        <f t="shared" si="0"/>
        <v>358.4</v>
      </c>
      <c r="AD8" s="105">
        <f t="shared" si="1"/>
        <v>358.4</v>
      </c>
      <c r="AE8" s="105">
        <f>E8</f>
        <v>358.4</v>
      </c>
      <c r="AF8" s="105">
        <f t="shared" si="2"/>
        <v>358.4</v>
      </c>
      <c r="AG8" s="105">
        <f t="shared" si="3"/>
        <v>358.4</v>
      </c>
      <c r="AH8" s="105">
        <f>E8</f>
        <v>358.4</v>
      </c>
      <c r="AI8" s="105">
        <f>E8</f>
        <v>358.4</v>
      </c>
      <c r="AJ8" s="105">
        <f>E8</f>
        <v>358.4</v>
      </c>
      <c r="AK8" s="105">
        <f>E8</f>
        <v>358.4</v>
      </c>
      <c r="AL8" s="105">
        <f>E8</f>
        <v>358.4</v>
      </c>
      <c r="AM8" s="105">
        <f>E8</f>
        <v>358.4</v>
      </c>
      <c r="AN8" s="105">
        <f>E8</f>
        <v>358.4</v>
      </c>
      <c r="AO8" s="105"/>
      <c r="AP8" s="105">
        <f t="shared" si="9"/>
        <v>-312.32</v>
      </c>
      <c r="AQ8" s="105">
        <f t="shared" si="10"/>
        <v>2867.2</v>
      </c>
      <c r="AR8" s="105">
        <f t="shared" si="11"/>
        <v>2508.8</v>
      </c>
      <c r="AS8" s="105">
        <f t="shared" si="12"/>
        <v>2508.8</v>
      </c>
      <c r="AT8" s="105">
        <v>358.4</v>
      </c>
      <c r="AU8" s="105">
        <v>358.4</v>
      </c>
      <c r="AV8" s="105">
        <v>358.4</v>
      </c>
      <c r="AW8" s="105">
        <v>358.4</v>
      </c>
      <c r="AX8" s="105">
        <v>358.4</v>
      </c>
      <c r="AY8" s="105">
        <v>358.4</v>
      </c>
      <c r="AZ8" s="105">
        <v>358.4</v>
      </c>
      <c r="BA8" s="105"/>
      <c r="BB8" s="105"/>
      <c r="BC8" s="105"/>
      <c r="BD8" s="105"/>
      <c r="BE8" s="105"/>
      <c r="BF8" s="74">
        <f t="shared" si="13"/>
        <v>-670.72</v>
      </c>
    </row>
    <row r="9" spans="1:58" ht="26.25" thickBot="1">
      <c r="A9" s="87" t="s">
        <v>64</v>
      </c>
      <c r="B9" s="12" t="s">
        <v>46</v>
      </c>
      <c r="C9" s="107">
        <v>58.4</v>
      </c>
      <c r="D9" s="105">
        <v>7</v>
      </c>
      <c r="E9" s="105">
        <f t="shared" si="4"/>
        <v>408.8</v>
      </c>
      <c r="F9" s="105">
        <v>1050.84</v>
      </c>
      <c r="G9" s="105">
        <v>1050.84</v>
      </c>
      <c r="H9" s="105">
        <f t="shared" si="5"/>
        <v>0</v>
      </c>
      <c r="I9" s="105">
        <v>3649.92</v>
      </c>
      <c r="J9" s="105">
        <f aca="true" t="shared" si="14" ref="J9:J17">K9</f>
        <v>3767.04</v>
      </c>
      <c r="K9" s="105">
        <f t="shared" si="6"/>
        <v>3767.04</v>
      </c>
      <c r="L9" s="105"/>
      <c r="M9" s="105"/>
      <c r="N9" s="105"/>
      <c r="O9" s="105"/>
      <c r="P9" s="105">
        <v>370.88</v>
      </c>
      <c r="Q9" s="105">
        <v>370.88</v>
      </c>
      <c r="R9" s="105">
        <v>370.88</v>
      </c>
      <c r="S9" s="105">
        <v>370.88</v>
      </c>
      <c r="T9" s="105">
        <v>1683.52</v>
      </c>
      <c r="U9" s="105">
        <v>200</v>
      </c>
      <c r="V9" s="105">
        <v>200</v>
      </c>
      <c r="W9" s="105">
        <v>200</v>
      </c>
      <c r="X9" s="105"/>
      <c r="Y9" s="105">
        <f t="shared" si="7"/>
        <v>117.12</v>
      </c>
      <c r="Z9" s="105">
        <v>4905.6</v>
      </c>
      <c r="AA9" s="105">
        <v>4614.4</v>
      </c>
      <c r="AB9" s="105">
        <f t="shared" si="8"/>
        <v>4614.4</v>
      </c>
      <c r="AC9" s="105">
        <f t="shared" si="0"/>
        <v>408.8</v>
      </c>
      <c r="AD9" s="105">
        <f t="shared" si="1"/>
        <v>408.8</v>
      </c>
      <c r="AE9" s="105">
        <v>425.6</v>
      </c>
      <c r="AF9" s="105">
        <f t="shared" si="2"/>
        <v>408.8</v>
      </c>
      <c r="AG9" s="105">
        <f t="shared" si="3"/>
        <v>408.8</v>
      </c>
      <c r="AH9" s="105">
        <f>AI9</f>
        <v>425.6</v>
      </c>
      <c r="AI9" s="105">
        <v>425.6</v>
      </c>
      <c r="AJ9" s="105">
        <f>AI9</f>
        <v>425.6</v>
      </c>
      <c r="AK9" s="105">
        <f>AJ9</f>
        <v>425.6</v>
      </c>
      <c r="AL9" s="105">
        <f>AK9</f>
        <v>425.6</v>
      </c>
      <c r="AM9" s="105">
        <v>425.6</v>
      </c>
      <c r="AN9" s="105"/>
      <c r="AO9" s="105"/>
      <c r="AP9" s="105">
        <f t="shared" si="9"/>
        <v>-174.08</v>
      </c>
      <c r="AQ9" s="105">
        <f t="shared" si="10"/>
        <v>3270.4</v>
      </c>
      <c r="AR9" s="105">
        <f t="shared" si="11"/>
        <v>0</v>
      </c>
      <c r="AS9" s="105">
        <f t="shared" si="12"/>
        <v>0</v>
      </c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74">
        <f t="shared" si="13"/>
        <v>-3444.48</v>
      </c>
    </row>
    <row r="10" spans="1:58" ht="26.25" thickBot="1">
      <c r="A10" s="87" t="s">
        <v>65</v>
      </c>
      <c r="B10" s="12" t="s">
        <v>47</v>
      </c>
      <c r="C10" s="107">
        <v>36.1</v>
      </c>
      <c r="D10" s="105">
        <v>7</v>
      </c>
      <c r="E10" s="105">
        <f t="shared" si="4"/>
        <v>252.7</v>
      </c>
      <c r="F10" s="105">
        <v>606.63</v>
      </c>
      <c r="G10" s="105">
        <v>606.63</v>
      </c>
      <c r="H10" s="105">
        <f t="shared" si="5"/>
        <v>0</v>
      </c>
      <c r="I10" s="105">
        <v>2561.68</v>
      </c>
      <c r="J10" s="105">
        <f t="shared" si="14"/>
        <v>2538.48</v>
      </c>
      <c r="K10" s="105">
        <f t="shared" si="6"/>
        <v>2538.48</v>
      </c>
      <c r="L10" s="105">
        <v>214.11</v>
      </c>
      <c r="M10" s="105">
        <v>214.11</v>
      </c>
      <c r="N10" s="105">
        <v>214.11</v>
      </c>
      <c r="O10" s="105">
        <v>214.11</v>
      </c>
      <c r="P10" s="105">
        <v>220.51</v>
      </c>
      <c r="Q10" s="105">
        <v>220.51</v>
      </c>
      <c r="R10" s="105">
        <v>220.51</v>
      </c>
      <c r="S10" s="105">
        <v>220.51</v>
      </c>
      <c r="T10" s="105">
        <v>200</v>
      </c>
      <c r="U10" s="105">
        <v>200</v>
      </c>
      <c r="V10" s="105">
        <v>200</v>
      </c>
      <c r="W10" s="105">
        <v>200</v>
      </c>
      <c r="X10" s="105"/>
      <c r="Y10" s="105">
        <f t="shared" si="7"/>
        <v>-23.2</v>
      </c>
      <c r="Z10" s="105">
        <v>3032.4</v>
      </c>
      <c r="AA10" s="105">
        <v>3032.4</v>
      </c>
      <c r="AB10" s="105">
        <f t="shared" si="8"/>
        <v>3032.4</v>
      </c>
      <c r="AC10" s="105">
        <f t="shared" si="0"/>
        <v>252.7</v>
      </c>
      <c r="AD10" s="105">
        <f t="shared" si="1"/>
        <v>252.7</v>
      </c>
      <c r="AE10" s="105">
        <f aca="true" t="shared" si="15" ref="AE10:AE16">E10</f>
        <v>252.7</v>
      </c>
      <c r="AF10" s="105">
        <f t="shared" si="2"/>
        <v>252.7</v>
      </c>
      <c r="AG10" s="105">
        <f t="shared" si="3"/>
        <v>252.7</v>
      </c>
      <c r="AH10" s="105">
        <f aca="true" t="shared" si="16" ref="AH10:AH16">E10</f>
        <v>252.7</v>
      </c>
      <c r="AI10" s="105">
        <f aca="true" t="shared" si="17" ref="AI10:AI17">E10</f>
        <v>252.7</v>
      </c>
      <c r="AJ10" s="105">
        <f aca="true" t="shared" si="18" ref="AJ10:AJ16">E10</f>
        <v>252.7</v>
      </c>
      <c r="AK10" s="105">
        <f aca="true" t="shared" si="19" ref="AK10:AK16">E10</f>
        <v>252.7</v>
      </c>
      <c r="AL10" s="105">
        <f>AK10</f>
        <v>252.7</v>
      </c>
      <c r="AM10" s="105">
        <f aca="true" t="shared" si="20" ref="AM10:AM16">E10</f>
        <v>252.7</v>
      </c>
      <c r="AN10" s="105">
        <f aca="true" t="shared" si="21" ref="AN10:AN16">E10</f>
        <v>252.7</v>
      </c>
      <c r="AO10" s="105"/>
      <c r="AP10" s="105">
        <f t="shared" si="9"/>
        <v>-23.2</v>
      </c>
      <c r="AQ10" s="105">
        <f t="shared" si="10"/>
        <v>2021.6</v>
      </c>
      <c r="AR10" s="105">
        <f t="shared" si="11"/>
        <v>1768.9</v>
      </c>
      <c r="AS10" s="105">
        <f t="shared" si="12"/>
        <v>1768.9</v>
      </c>
      <c r="AT10" s="105">
        <v>252.7</v>
      </c>
      <c r="AU10" s="105">
        <v>252.7</v>
      </c>
      <c r="AV10" s="105">
        <v>252.7</v>
      </c>
      <c r="AW10" s="105">
        <v>252.7</v>
      </c>
      <c r="AX10" s="105">
        <v>252.7</v>
      </c>
      <c r="AY10" s="105">
        <v>252.7</v>
      </c>
      <c r="AZ10" s="105">
        <v>252.7</v>
      </c>
      <c r="BA10" s="105"/>
      <c r="BB10" s="105"/>
      <c r="BC10" s="105"/>
      <c r="BD10" s="105"/>
      <c r="BE10" s="105"/>
      <c r="BF10" s="74">
        <f t="shared" si="13"/>
        <v>-275.9</v>
      </c>
    </row>
    <row r="11" spans="1:58" ht="16.5" thickBot="1">
      <c r="A11" s="87" t="s">
        <v>66</v>
      </c>
      <c r="B11" s="12" t="s">
        <v>59</v>
      </c>
      <c r="C11" s="107">
        <v>51.2</v>
      </c>
      <c r="D11" s="105">
        <v>7</v>
      </c>
      <c r="E11" s="105">
        <f t="shared" si="4"/>
        <v>358.4</v>
      </c>
      <c r="F11" s="105">
        <v>884.91</v>
      </c>
      <c r="G11" s="105">
        <v>884.91</v>
      </c>
      <c r="H11" s="105">
        <f t="shared" si="5"/>
        <v>0</v>
      </c>
      <c r="I11" s="105">
        <v>3298.56</v>
      </c>
      <c r="J11" s="105">
        <f t="shared" si="14"/>
        <v>2873.92</v>
      </c>
      <c r="K11" s="105">
        <f t="shared" si="6"/>
        <v>2873.92</v>
      </c>
      <c r="L11" s="105"/>
      <c r="M11" s="105">
        <v>312.32</v>
      </c>
      <c r="N11" s="105">
        <v>312.32</v>
      </c>
      <c r="O11" s="105">
        <v>312.32</v>
      </c>
      <c r="P11" s="105">
        <v>312.32</v>
      </c>
      <c r="Q11" s="105">
        <v>312.32</v>
      </c>
      <c r="R11" s="105">
        <v>312.32</v>
      </c>
      <c r="S11" s="105">
        <v>200</v>
      </c>
      <c r="T11" s="105">
        <v>200</v>
      </c>
      <c r="U11" s="105">
        <v>200</v>
      </c>
      <c r="V11" s="105">
        <v>200</v>
      </c>
      <c r="W11" s="105">
        <v>200</v>
      </c>
      <c r="X11" s="105"/>
      <c r="Y11" s="105">
        <f t="shared" si="7"/>
        <v>-424.64</v>
      </c>
      <c r="Z11" s="105">
        <v>4300.8</v>
      </c>
      <c r="AA11" s="105">
        <f aca="true" t="shared" si="22" ref="AA11:AA16">AB11</f>
        <v>4300.8</v>
      </c>
      <c r="AB11" s="105">
        <f t="shared" si="8"/>
        <v>4300.8</v>
      </c>
      <c r="AC11" s="105">
        <f t="shared" si="0"/>
        <v>358.4</v>
      </c>
      <c r="AD11" s="105">
        <f t="shared" si="1"/>
        <v>358.4</v>
      </c>
      <c r="AE11" s="105">
        <f t="shared" si="15"/>
        <v>358.4</v>
      </c>
      <c r="AF11" s="105">
        <f t="shared" si="2"/>
        <v>358.4</v>
      </c>
      <c r="AG11" s="105">
        <f t="shared" si="3"/>
        <v>358.4</v>
      </c>
      <c r="AH11" s="105">
        <f t="shared" si="16"/>
        <v>358.4</v>
      </c>
      <c r="AI11" s="105">
        <f t="shared" si="17"/>
        <v>358.4</v>
      </c>
      <c r="AJ11" s="105">
        <f t="shared" si="18"/>
        <v>358.4</v>
      </c>
      <c r="AK11" s="105">
        <f t="shared" si="19"/>
        <v>358.4</v>
      </c>
      <c r="AL11" s="105">
        <f aca="true" t="shared" si="23" ref="AL11:AL16">E11</f>
        <v>358.4</v>
      </c>
      <c r="AM11" s="105">
        <f t="shared" si="20"/>
        <v>358.4</v>
      </c>
      <c r="AN11" s="105">
        <f t="shared" si="21"/>
        <v>358.4</v>
      </c>
      <c r="AO11" s="105"/>
      <c r="AP11" s="105">
        <f t="shared" si="9"/>
        <v>-424.64</v>
      </c>
      <c r="AQ11" s="105">
        <f t="shared" si="10"/>
        <v>2867.2</v>
      </c>
      <c r="AR11" s="105">
        <f t="shared" si="11"/>
        <v>2867.2</v>
      </c>
      <c r="AS11" s="105">
        <f t="shared" si="12"/>
        <v>2867.2</v>
      </c>
      <c r="AT11" s="105">
        <v>358.4</v>
      </c>
      <c r="AU11" s="105">
        <v>358.4</v>
      </c>
      <c r="AV11" s="105">
        <v>358.4</v>
      </c>
      <c r="AW11" s="105">
        <v>358.4</v>
      </c>
      <c r="AX11" s="105">
        <v>358.4</v>
      </c>
      <c r="AY11" s="105">
        <v>358.4</v>
      </c>
      <c r="AZ11" s="105">
        <v>358.4</v>
      </c>
      <c r="BA11" s="105">
        <v>358.4</v>
      </c>
      <c r="BB11" s="105"/>
      <c r="BC11" s="105"/>
      <c r="BD11" s="105"/>
      <c r="BE11" s="105"/>
      <c r="BF11" s="74">
        <f t="shared" si="13"/>
        <v>-424.64</v>
      </c>
    </row>
    <row r="12" spans="1:58" ht="16.5" hidden="1" thickBot="1">
      <c r="A12" s="87" t="s">
        <v>67</v>
      </c>
      <c r="B12" s="12" t="s">
        <v>9</v>
      </c>
      <c r="C12" s="105">
        <v>51</v>
      </c>
      <c r="D12" s="105">
        <v>7</v>
      </c>
      <c r="E12" s="105">
        <f t="shared" si="4"/>
        <v>357</v>
      </c>
      <c r="F12" s="105">
        <v>881.45</v>
      </c>
      <c r="G12" s="105">
        <v>622.2</v>
      </c>
      <c r="H12" s="105">
        <f t="shared" si="5"/>
        <v>-259.25</v>
      </c>
      <c r="I12" s="105">
        <v>3288.8</v>
      </c>
      <c r="J12" s="105">
        <f t="shared" si="14"/>
        <v>3548.05</v>
      </c>
      <c r="K12" s="105">
        <f t="shared" si="6"/>
        <v>3548.05</v>
      </c>
      <c r="L12" s="105">
        <v>570.35</v>
      </c>
      <c r="M12" s="105">
        <v>311.1</v>
      </c>
      <c r="N12" s="105">
        <v>311.1</v>
      </c>
      <c r="O12" s="105">
        <v>311.1</v>
      </c>
      <c r="P12" s="105">
        <v>311.1</v>
      </c>
      <c r="Q12" s="105">
        <v>311.1</v>
      </c>
      <c r="R12" s="105">
        <v>311.1</v>
      </c>
      <c r="S12" s="105">
        <v>311.1</v>
      </c>
      <c r="T12" s="105">
        <v>200</v>
      </c>
      <c r="U12" s="105">
        <v>200</v>
      </c>
      <c r="V12" s="105">
        <v>200</v>
      </c>
      <c r="W12" s="105">
        <v>200</v>
      </c>
      <c r="X12" s="105"/>
      <c r="Y12" s="105">
        <f t="shared" si="7"/>
        <v>0</v>
      </c>
      <c r="Z12" s="105">
        <v>4284</v>
      </c>
      <c r="AA12" s="105">
        <f t="shared" si="22"/>
        <v>4284</v>
      </c>
      <c r="AB12" s="105">
        <f t="shared" si="8"/>
        <v>4284</v>
      </c>
      <c r="AC12" s="105">
        <f t="shared" si="0"/>
        <v>357</v>
      </c>
      <c r="AD12" s="105">
        <f t="shared" si="1"/>
        <v>357</v>
      </c>
      <c r="AE12" s="105">
        <f t="shared" si="15"/>
        <v>357</v>
      </c>
      <c r="AF12" s="105">
        <f t="shared" si="2"/>
        <v>357</v>
      </c>
      <c r="AG12" s="105">
        <f t="shared" si="3"/>
        <v>357</v>
      </c>
      <c r="AH12" s="105">
        <f t="shared" si="16"/>
        <v>357</v>
      </c>
      <c r="AI12" s="105">
        <f t="shared" si="17"/>
        <v>357</v>
      </c>
      <c r="AJ12" s="105">
        <f t="shared" si="18"/>
        <v>357</v>
      </c>
      <c r="AK12" s="105">
        <f t="shared" si="19"/>
        <v>357</v>
      </c>
      <c r="AL12" s="105">
        <f t="shared" si="23"/>
        <v>357</v>
      </c>
      <c r="AM12" s="105">
        <f t="shared" si="20"/>
        <v>357</v>
      </c>
      <c r="AN12" s="105">
        <f t="shared" si="21"/>
        <v>357</v>
      </c>
      <c r="AO12" s="105"/>
      <c r="AP12" s="105">
        <f t="shared" si="9"/>
        <v>0</v>
      </c>
      <c r="AQ12" s="105">
        <f t="shared" si="10"/>
        <v>2856</v>
      </c>
      <c r="AR12" s="105">
        <f t="shared" si="11"/>
        <v>2856</v>
      </c>
      <c r="AS12" s="105">
        <f t="shared" si="12"/>
        <v>2856</v>
      </c>
      <c r="AT12" s="105">
        <v>357</v>
      </c>
      <c r="AU12" s="105">
        <v>357</v>
      </c>
      <c r="AV12" s="105">
        <v>357</v>
      </c>
      <c r="AW12" s="105">
        <v>357</v>
      </c>
      <c r="AX12" s="105">
        <v>357</v>
      </c>
      <c r="AY12" s="105">
        <v>357</v>
      </c>
      <c r="AZ12" s="105">
        <v>357</v>
      </c>
      <c r="BA12" s="105">
        <v>357</v>
      </c>
      <c r="BB12" s="105"/>
      <c r="BC12" s="105"/>
      <c r="BD12" s="105"/>
      <c r="BE12" s="105"/>
      <c r="BF12" s="74">
        <f t="shared" si="13"/>
        <v>0</v>
      </c>
    </row>
    <row r="13" spans="1:58" ht="26.25" thickBot="1">
      <c r="A13" s="87" t="s">
        <v>68</v>
      </c>
      <c r="B13" s="12" t="s">
        <v>48</v>
      </c>
      <c r="C13" s="105">
        <v>35.3</v>
      </c>
      <c r="D13" s="105">
        <v>7</v>
      </c>
      <c r="E13" s="105">
        <f t="shared" si="4"/>
        <v>247.1</v>
      </c>
      <c r="F13" s="105">
        <v>610.09</v>
      </c>
      <c r="G13" s="105">
        <v>430.72</v>
      </c>
      <c r="H13" s="105">
        <f t="shared" si="5"/>
        <v>-179.37</v>
      </c>
      <c r="I13" s="105">
        <v>2522.64</v>
      </c>
      <c r="J13" s="105">
        <f t="shared" si="14"/>
        <v>2274.5</v>
      </c>
      <c r="K13" s="105">
        <f t="shared" si="6"/>
        <v>2274.5</v>
      </c>
      <c r="L13" s="105"/>
      <c r="M13" s="105">
        <v>215.33</v>
      </c>
      <c r="N13" s="105">
        <v>215.33</v>
      </c>
      <c r="O13" s="105">
        <v>215.33</v>
      </c>
      <c r="P13" s="108">
        <v>363.18</v>
      </c>
      <c r="Q13" s="105">
        <v>250</v>
      </c>
      <c r="R13" s="105"/>
      <c r="S13" s="105">
        <v>215.33</v>
      </c>
      <c r="T13" s="105">
        <v>200</v>
      </c>
      <c r="U13" s="105">
        <v>200</v>
      </c>
      <c r="V13" s="105">
        <v>200</v>
      </c>
      <c r="W13" s="105">
        <v>200</v>
      </c>
      <c r="X13" s="105"/>
      <c r="Y13" s="105">
        <f t="shared" si="7"/>
        <v>-427.51</v>
      </c>
      <c r="Z13" s="105">
        <v>2965.2</v>
      </c>
      <c r="AA13" s="105">
        <f t="shared" si="22"/>
        <v>2965.2</v>
      </c>
      <c r="AB13" s="105">
        <f t="shared" si="8"/>
        <v>2965.2</v>
      </c>
      <c r="AC13" s="105">
        <f t="shared" si="0"/>
        <v>247.1</v>
      </c>
      <c r="AD13" s="105">
        <f t="shared" si="1"/>
        <v>247.1</v>
      </c>
      <c r="AE13" s="105">
        <f t="shared" si="15"/>
        <v>247.1</v>
      </c>
      <c r="AF13" s="105">
        <f t="shared" si="2"/>
        <v>247.1</v>
      </c>
      <c r="AG13" s="105">
        <f t="shared" si="3"/>
        <v>247.1</v>
      </c>
      <c r="AH13" s="105">
        <f t="shared" si="16"/>
        <v>247.1</v>
      </c>
      <c r="AI13" s="105">
        <f t="shared" si="17"/>
        <v>247.1</v>
      </c>
      <c r="AJ13" s="105">
        <f t="shared" si="18"/>
        <v>247.1</v>
      </c>
      <c r="AK13" s="105">
        <f t="shared" si="19"/>
        <v>247.1</v>
      </c>
      <c r="AL13" s="105">
        <f t="shared" si="23"/>
        <v>247.1</v>
      </c>
      <c r="AM13" s="105">
        <f t="shared" si="20"/>
        <v>247.1</v>
      </c>
      <c r="AN13" s="105">
        <f t="shared" si="21"/>
        <v>247.1</v>
      </c>
      <c r="AO13" s="105"/>
      <c r="AP13" s="105">
        <f t="shared" si="9"/>
        <v>-427.51</v>
      </c>
      <c r="AQ13" s="105">
        <f t="shared" si="10"/>
        <v>1976.8</v>
      </c>
      <c r="AR13" s="105">
        <f t="shared" si="11"/>
        <v>1976.8</v>
      </c>
      <c r="AS13" s="105">
        <f t="shared" si="12"/>
        <v>1976.8</v>
      </c>
      <c r="AT13" s="105">
        <v>247.1</v>
      </c>
      <c r="AU13" s="105">
        <v>247.1</v>
      </c>
      <c r="AV13" s="105">
        <v>247.1</v>
      </c>
      <c r="AW13" s="105">
        <v>247.1</v>
      </c>
      <c r="AX13" s="105">
        <v>247.1</v>
      </c>
      <c r="AY13" s="105">
        <v>247.1</v>
      </c>
      <c r="AZ13" s="105">
        <v>247.1</v>
      </c>
      <c r="BA13" s="105">
        <v>247.1</v>
      </c>
      <c r="BB13" s="105"/>
      <c r="BC13" s="105"/>
      <c r="BD13" s="105"/>
      <c r="BE13" s="105"/>
      <c r="BF13" s="74">
        <f t="shared" si="13"/>
        <v>-427.51</v>
      </c>
    </row>
    <row r="14" spans="1:58" ht="26.25" hidden="1" thickBot="1">
      <c r="A14" s="87" t="s">
        <v>85</v>
      </c>
      <c r="B14" s="12" t="s">
        <v>49</v>
      </c>
      <c r="C14" s="105">
        <v>62</v>
      </c>
      <c r="D14" s="105">
        <v>7</v>
      </c>
      <c r="E14" s="105">
        <f t="shared" si="4"/>
        <v>434</v>
      </c>
      <c r="F14" s="105">
        <v>1071.55</v>
      </c>
      <c r="G14" s="105">
        <v>1134.6</v>
      </c>
      <c r="H14" s="105">
        <f t="shared" si="5"/>
        <v>63.05</v>
      </c>
      <c r="I14" s="105">
        <v>3825.6</v>
      </c>
      <c r="J14" s="105">
        <f t="shared" si="14"/>
        <v>3762.55</v>
      </c>
      <c r="K14" s="105">
        <f t="shared" si="6"/>
        <v>3762.55</v>
      </c>
      <c r="L14" s="105">
        <v>378.2</v>
      </c>
      <c r="M14" s="105">
        <v>378.2</v>
      </c>
      <c r="N14" s="105">
        <v>315.15</v>
      </c>
      <c r="O14" s="105">
        <v>378.2</v>
      </c>
      <c r="P14" s="105">
        <v>378.2</v>
      </c>
      <c r="Q14" s="105">
        <v>378.2</v>
      </c>
      <c r="R14" s="105">
        <v>378.2</v>
      </c>
      <c r="S14" s="105">
        <v>378.2</v>
      </c>
      <c r="T14" s="105">
        <v>200</v>
      </c>
      <c r="U14" s="105">
        <v>200</v>
      </c>
      <c r="V14" s="105">
        <f>U14</f>
        <v>200</v>
      </c>
      <c r="W14" s="105">
        <f>V14</f>
        <v>200</v>
      </c>
      <c r="X14" s="105"/>
      <c r="Y14" s="105">
        <f t="shared" si="7"/>
        <v>0</v>
      </c>
      <c r="Z14" s="105">
        <v>5208</v>
      </c>
      <c r="AA14" s="105">
        <f t="shared" si="22"/>
        <v>5208</v>
      </c>
      <c r="AB14" s="105">
        <f t="shared" si="8"/>
        <v>5208</v>
      </c>
      <c r="AC14" s="105">
        <f t="shared" si="0"/>
        <v>434</v>
      </c>
      <c r="AD14" s="105">
        <f t="shared" si="1"/>
        <v>434</v>
      </c>
      <c r="AE14" s="105">
        <f t="shared" si="15"/>
        <v>434</v>
      </c>
      <c r="AF14" s="105">
        <f t="shared" si="2"/>
        <v>434</v>
      </c>
      <c r="AG14" s="105">
        <f t="shared" si="3"/>
        <v>434</v>
      </c>
      <c r="AH14" s="105">
        <f t="shared" si="16"/>
        <v>434</v>
      </c>
      <c r="AI14" s="105">
        <f t="shared" si="17"/>
        <v>434</v>
      </c>
      <c r="AJ14" s="105">
        <f t="shared" si="18"/>
        <v>434</v>
      </c>
      <c r="AK14" s="105">
        <f t="shared" si="19"/>
        <v>434</v>
      </c>
      <c r="AL14" s="105">
        <f t="shared" si="23"/>
        <v>434</v>
      </c>
      <c r="AM14" s="105">
        <f t="shared" si="20"/>
        <v>434</v>
      </c>
      <c r="AN14" s="105">
        <f t="shared" si="21"/>
        <v>434</v>
      </c>
      <c r="AO14" s="105"/>
      <c r="AP14" s="105">
        <f t="shared" si="9"/>
        <v>0</v>
      </c>
      <c r="AQ14" s="105">
        <f t="shared" si="10"/>
        <v>3472</v>
      </c>
      <c r="AR14" s="105">
        <f t="shared" si="11"/>
        <v>3472</v>
      </c>
      <c r="AS14" s="105">
        <f t="shared" si="12"/>
        <v>3472</v>
      </c>
      <c r="AT14" s="105">
        <v>434</v>
      </c>
      <c r="AU14" s="105">
        <v>434</v>
      </c>
      <c r="AV14" s="105">
        <v>434</v>
      </c>
      <c r="AW14" s="105">
        <v>434</v>
      </c>
      <c r="AX14" s="105">
        <v>434</v>
      </c>
      <c r="AY14" s="105">
        <v>434</v>
      </c>
      <c r="AZ14" s="105">
        <v>434</v>
      </c>
      <c r="BA14" s="105">
        <v>434</v>
      </c>
      <c r="BB14" s="105"/>
      <c r="BC14" s="105"/>
      <c r="BD14" s="105"/>
      <c r="BE14" s="105"/>
      <c r="BF14" s="74">
        <f t="shared" si="13"/>
        <v>0</v>
      </c>
    </row>
    <row r="15" spans="1:58" ht="26.25" hidden="1" thickBot="1">
      <c r="A15" s="87" t="s">
        <v>83</v>
      </c>
      <c r="B15" s="12" t="s">
        <v>50</v>
      </c>
      <c r="C15" s="105">
        <v>51.2</v>
      </c>
      <c r="D15" s="105">
        <v>7</v>
      </c>
      <c r="E15" s="105">
        <f t="shared" si="4"/>
        <v>358.4</v>
      </c>
      <c r="F15" s="105">
        <v>884.91</v>
      </c>
      <c r="G15" s="105">
        <v>884.91</v>
      </c>
      <c r="H15" s="105">
        <f t="shared" si="5"/>
        <v>0</v>
      </c>
      <c r="I15" s="105">
        <v>3298.56</v>
      </c>
      <c r="J15" s="105">
        <f t="shared" si="14"/>
        <v>3298.56</v>
      </c>
      <c r="K15" s="105">
        <f t="shared" si="6"/>
        <v>3298.56</v>
      </c>
      <c r="L15" s="105">
        <v>312.32</v>
      </c>
      <c r="M15" s="105">
        <v>312.32</v>
      </c>
      <c r="N15" s="105">
        <v>312.32</v>
      </c>
      <c r="O15" s="105">
        <v>312.32</v>
      </c>
      <c r="P15" s="105">
        <v>312.32</v>
      </c>
      <c r="Q15" s="105">
        <v>312.32</v>
      </c>
      <c r="R15" s="105">
        <v>312.32</v>
      </c>
      <c r="S15" s="105">
        <v>312.32</v>
      </c>
      <c r="T15" s="105">
        <v>200</v>
      </c>
      <c r="U15" s="105">
        <v>200</v>
      </c>
      <c r="V15" s="105">
        <v>200</v>
      </c>
      <c r="W15" s="105">
        <v>200</v>
      </c>
      <c r="X15" s="105"/>
      <c r="Y15" s="105">
        <f t="shared" si="7"/>
        <v>0</v>
      </c>
      <c r="Z15" s="105">
        <v>4300.8</v>
      </c>
      <c r="AA15" s="105">
        <f t="shared" si="22"/>
        <v>4300.8</v>
      </c>
      <c r="AB15" s="105">
        <f t="shared" si="8"/>
        <v>4300.8</v>
      </c>
      <c r="AC15" s="105">
        <f t="shared" si="0"/>
        <v>358.4</v>
      </c>
      <c r="AD15" s="105">
        <f t="shared" si="1"/>
        <v>358.4</v>
      </c>
      <c r="AE15" s="105">
        <f t="shared" si="15"/>
        <v>358.4</v>
      </c>
      <c r="AF15" s="105">
        <f t="shared" si="2"/>
        <v>358.4</v>
      </c>
      <c r="AG15" s="105">
        <f t="shared" si="3"/>
        <v>358.4</v>
      </c>
      <c r="AH15" s="105">
        <f t="shared" si="16"/>
        <v>358.4</v>
      </c>
      <c r="AI15" s="105">
        <f t="shared" si="17"/>
        <v>358.4</v>
      </c>
      <c r="AJ15" s="105">
        <f t="shared" si="18"/>
        <v>358.4</v>
      </c>
      <c r="AK15" s="105">
        <f t="shared" si="19"/>
        <v>358.4</v>
      </c>
      <c r="AL15" s="105">
        <f t="shared" si="23"/>
        <v>358.4</v>
      </c>
      <c r="AM15" s="105">
        <f t="shared" si="20"/>
        <v>358.4</v>
      </c>
      <c r="AN15" s="105">
        <f t="shared" si="21"/>
        <v>358.4</v>
      </c>
      <c r="AO15" s="105"/>
      <c r="AP15" s="105">
        <f t="shared" si="9"/>
        <v>0</v>
      </c>
      <c r="AQ15" s="105">
        <f t="shared" si="10"/>
        <v>2867.2</v>
      </c>
      <c r="AR15" s="105">
        <f t="shared" si="11"/>
        <v>2867.2</v>
      </c>
      <c r="AS15" s="105">
        <f t="shared" si="12"/>
        <v>2867.2</v>
      </c>
      <c r="AT15" s="105">
        <v>358.4</v>
      </c>
      <c r="AU15" s="105">
        <v>358.4</v>
      </c>
      <c r="AV15" s="105">
        <v>358.4</v>
      </c>
      <c r="AW15" s="105">
        <v>358.4</v>
      </c>
      <c r="AX15" s="105">
        <v>358.4</v>
      </c>
      <c r="AY15" s="105">
        <v>358.4</v>
      </c>
      <c r="AZ15" s="105">
        <v>358.4</v>
      </c>
      <c r="BA15" s="105">
        <v>358.4</v>
      </c>
      <c r="BB15" s="105"/>
      <c r="BC15" s="105"/>
      <c r="BD15" s="105"/>
      <c r="BE15" s="105"/>
      <c r="BF15" s="74">
        <f t="shared" si="13"/>
        <v>0</v>
      </c>
    </row>
    <row r="16" spans="1:58" ht="26.25" thickBot="1">
      <c r="A16" s="87" t="s">
        <v>102</v>
      </c>
      <c r="B16" s="12" t="s">
        <v>51</v>
      </c>
      <c r="C16" s="105">
        <v>37.4</v>
      </c>
      <c r="D16" s="105">
        <v>7</v>
      </c>
      <c r="E16" s="105">
        <f t="shared" si="4"/>
        <v>261.8</v>
      </c>
      <c r="F16" s="105">
        <v>646.42</v>
      </c>
      <c r="G16" s="105">
        <v>418.28</v>
      </c>
      <c r="H16" s="105">
        <f t="shared" si="5"/>
        <v>-228.14</v>
      </c>
      <c r="I16" s="105">
        <v>2625.12</v>
      </c>
      <c r="J16" s="105">
        <f t="shared" si="14"/>
        <v>2396.98</v>
      </c>
      <c r="K16" s="105">
        <f t="shared" si="6"/>
        <v>2396.98</v>
      </c>
      <c r="L16" s="105"/>
      <c r="M16" s="105">
        <v>228.14</v>
      </c>
      <c r="N16" s="105">
        <v>456.28</v>
      </c>
      <c r="O16" s="105"/>
      <c r="P16" s="105">
        <v>228.14</v>
      </c>
      <c r="Q16" s="105">
        <v>228.14</v>
      </c>
      <c r="R16" s="105">
        <v>228.14</v>
      </c>
      <c r="S16" s="105">
        <v>228.14</v>
      </c>
      <c r="T16" s="105">
        <v>200</v>
      </c>
      <c r="U16" s="105">
        <v>200</v>
      </c>
      <c r="V16" s="105">
        <v>200</v>
      </c>
      <c r="W16" s="105">
        <v>200</v>
      </c>
      <c r="X16" s="105"/>
      <c r="Y16" s="105">
        <f t="shared" si="7"/>
        <v>-456.28</v>
      </c>
      <c r="Z16" s="105">
        <v>3141.6</v>
      </c>
      <c r="AA16" s="105">
        <f t="shared" si="22"/>
        <v>3141.6</v>
      </c>
      <c r="AB16" s="105">
        <f t="shared" si="8"/>
        <v>3141.6</v>
      </c>
      <c r="AC16" s="105">
        <f t="shared" si="0"/>
        <v>261.8</v>
      </c>
      <c r="AD16" s="105">
        <f t="shared" si="1"/>
        <v>261.8</v>
      </c>
      <c r="AE16" s="105">
        <f t="shared" si="15"/>
        <v>261.8</v>
      </c>
      <c r="AF16" s="105">
        <f t="shared" si="2"/>
        <v>261.8</v>
      </c>
      <c r="AG16" s="105">
        <f t="shared" si="3"/>
        <v>261.8</v>
      </c>
      <c r="AH16" s="105">
        <f t="shared" si="16"/>
        <v>261.8</v>
      </c>
      <c r="AI16" s="105">
        <f t="shared" si="17"/>
        <v>261.8</v>
      </c>
      <c r="AJ16" s="105">
        <f t="shared" si="18"/>
        <v>261.8</v>
      </c>
      <c r="AK16" s="105">
        <f t="shared" si="19"/>
        <v>261.8</v>
      </c>
      <c r="AL16" s="105">
        <f t="shared" si="23"/>
        <v>261.8</v>
      </c>
      <c r="AM16" s="105">
        <f t="shared" si="20"/>
        <v>261.8</v>
      </c>
      <c r="AN16" s="105">
        <f t="shared" si="21"/>
        <v>261.8</v>
      </c>
      <c r="AO16" s="105"/>
      <c r="AP16" s="105">
        <f t="shared" si="9"/>
        <v>-456.28</v>
      </c>
      <c r="AQ16" s="105">
        <f t="shared" si="10"/>
        <v>2094.4</v>
      </c>
      <c r="AR16" s="105">
        <f t="shared" si="11"/>
        <v>2094.4</v>
      </c>
      <c r="AS16" s="105">
        <f t="shared" si="12"/>
        <v>2094.4</v>
      </c>
      <c r="AT16" s="105">
        <v>261.8</v>
      </c>
      <c r="AU16" s="105">
        <v>261.8</v>
      </c>
      <c r="AV16" s="105">
        <v>261.8</v>
      </c>
      <c r="AW16" s="105">
        <v>261.8</v>
      </c>
      <c r="AX16" s="105">
        <v>261.8</v>
      </c>
      <c r="AY16" s="105">
        <v>261.8</v>
      </c>
      <c r="AZ16" s="105">
        <v>261.8</v>
      </c>
      <c r="BA16" s="105">
        <v>261.8</v>
      </c>
      <c r="BB16" s="105"/>
      <c r="BC16" s="105"/>
      <c r="BD16" s="105"/>
      <c r="BE16" s="105"/>
      <c r="BF16" s="74">
        <f t="shared" si="13"/>
        <v>-456.28</v>
      </c>
    </row>
    <row r="17" spans="1:58" ht="26.25" thickBot="1">
      <c r="A17" s="87" t="s">
        <v>103</v>
      </c>
      <c r="B17" s="12" t="s">
        <v>52</v>
      </c>
      <c r="C17" s="105">
        <v>62</v>
      </c>
      <c r="D17" s="105">
        <v>7</v>
      </c>
      <c r="E17" s="105">
        <f t="shared" si="4"/>
        <v>434</v>
      </c>
      <c r="F17" s="105">
        <v>1071.55</v>
      </c>
      <c r="G17" s="105">
        <v>693.35</v>
      </c>
      <c r="H17" s="105">
        <f t="shared" si="5"/>
        <v>-378.2</v>
      </c>
      <c r="I17" s="105">
        <v>3825.6</v>
      </c>
      <c r="J17" s="105">
        <f t="shared" si="14"/>
        <v>3269.2</v>
      </c>
      <c r="K17" s="105">
        <f t="shared" si="6"/>
        <v>3269.2</v>
      </c>
      <c r="L17" s="105"/>
      <c r="M17" s="105">
        <v>378.2</v>
      </c>
      <c r="N17" s="105">
        <v>378.2</v>
      </c>
      <c r="O17" s="105">
        <v>378.2</v>
      </c>
      <c r="P17" s="105">
        <v>378.2</v>
      </c>
      <c r="Q17" s="105">
        <v>378.2</v>
      </c>
      <c r="R17" s="105">
        <v>378.2</v>
      </c>
      <c r="S17" s="105">
        <v>200</v>
      </c>
      <c r="T17" s="105">
        <v>200</v>
      </c>
      <c r="U17" s="105">
        <v>200</v>
      </c>
      <c r="V17" s="105">
        <v>200</v>
      </c>
      <c r="W17" s="105">
        <v>200</v>
      </c>
      <c r="X17" s="105"/>
      <c r="Y17" s="105">
        <f t="shared" si="7"/>
        <v>-934.6</v>
      </c>
      <c r="Z17" s="105">
        <v>5208</v>
      </c>
      <c r="AA17" s="105">
        <v>2634</v>
      </c>
      <c r="AB17" s="105">
        <f t="shared" si="8"/>
        <v>2634</v>
      </c>
      <c r="AC17" s="105">
        <v>200</v>
      </c>
      <c r="AD17" s="105">
        <f t="shared" si="1"/>
        <v>200</v>
      </c>
      <c r="AE17" s="105">
        <v>200</v>
      </c>
      <c r="AF17" s="105">
        <v>200</v>
      </c>
      <c r="AG17" s="105">
        <v>200</v>
      </c>
      <c r="AH17" s="105">
        <v>200</v>
      </c>
      <c r="AI17" s="105">
        <f t="shared" si="17"/>
        <v>434</v>
      </c>
      <c r="AJ17" s="105">
        <v>200</v>
      </c>
      <c r="AK17" s="105">
        <v>200</v>
      </c>
      <c r="AL17" s="105">
        <v>200</v>
      </c>
      <c r="AM17" s="105">
        <v>200</v>
      </c>
      <c r="AN17" s="105">
        <v>200</v>
      </c>
      <c r="AO17" s="105"/>
      <c r="AP17" s="105">
        <f t="shared" si="9"/>
        <v>-3508.6</v>
      </c>
      <c r="AQ17" s="105">
        <f t="shared" si="10"/>
        <v>3472</v>
      </c>
      <c r="AR17" s="105">
        <f t="shared" si="11"/>
        <v>1306</v>
      </c>
      <c r="AS17" s="105">
        <f t="shared" si="12"/>
        <v>1306</v>
      </c>
      <c r="AT17" s="105">
        <v>200</v>
      </c>
      <c r="AU17" s="105">
        <v>200</v>
      </c>
      <c r="AV17" s="105">
        <v>200</v>
      </c>
      <c r="AW17" s="105">
        <v>200</v>
      </c>
      <c r="AX17" s="105">
        <v>253</v>
      </c>
      <c r="AY17" s="105"/>
      <c r="AZ17" s="105">
        <v>253</v>
      </c>
      <c r="BA17" s="105"/>
      <c r="BB17" s="105"/>
      <c r="BC17" s="105"/>
      <c r="BD17" s="105"/>
      <c r="BE17" s="105"/>
      <c r="BF17" s="74">
        <f t="shared" si="13"/>
        <v>-5674.6</v>
      </c>
    </row>
    <row r="18" spans="1:58" s="110" customFormat="1" ht="26.25">
      <c r="A18" s="109"/>
      <c r="B18" s="64" t="s">
        <v>0</v>
      </c>
      <c r="C18" s="106"/>
      <c r="D18" s="106"/>
      <c r="E18" s="106">
        <f aca="true" t="shared" si="24" ref="E18:K18">SUM(E6:E17)</f>
        <v>4141.9</v>
      </c>
      <c r="F18" s="106">
        <f t="shared" si="24"/>
        <v>10251.13</v>
      </c>
      <c r="G18" s="106">
        <f t="shared" si="24"/>
        <v>9331.02</v>
      </c>
      <c r="H18" s="106">
        <f t="shared" si="24"/>
        <v>-920.11</v>
      </c>
      <c r="I18" s="106">
        <f t="shared" si="24"/>
        <v>38474.96</v>
      </c>
      <c r="J18" s="106">
        <f t="shared" si="24"/>
        <v>36719.53</v>
      </c>
      <c r="K18" s="106">
        <f t="shared" si="24"/>
        <v>36719.53</v>
      </c>
      <c r="L18" s="106">
        <f aca="true" t="shared" si="25" ref="L18:BA18">SUM(L6:L17)</f>
        <v>2158.18</v>
      </c>
      <c r="M18" s="106">
        <f t="shared" si="25"/>
        <v>2971.12</v>
      </c>
      <c r="N18" s="106">
        <f t="shared" si="25"/>
        <v>3313.91</v>
      </c>
      <c r="O18" s="106">
        <f t="shared" si="25"/>
        <v>3018.89</v>
      </c>
      <c r="P18" s="106">
        <f t="shared" si="25"/>
        <v>3772.16</v>
      </c>
      <c r="Q18" s="106">
        <f t="shared" si="25"/>
        <v>3658.98</v>
      </c>
      <c r="R18" s="106">
        <f t="shared" si="25"/>
        <v>3408.98</v>
      </c>
      <c r="S18" s="106">
        <f t="shared" si="25"/>
        <v>3333.79</v>
      </c>
      <c r="T18" s="106">
        <f t="shared" si="25"/>
        <v>3883.52</v>
      </c>
      <c r="U18" s="106">
        <f t="shared" si="25"/>
        <v>2400</v>
      </c>
      <c r="V18" s="106">
        <f t="shared" si="25"/>
        <v>2400</v>
      </c>
      <c r="W18" s="106">
        <f t="shared" si="25"/>
        <v>2400</v>
      </c>
      <c r="X18" s="106">
        <f t="shared" si="25"/>
        <v>0</v>
      </c>
      <c r="Y18" s="106">
        <f t="shared" si="25"/>
        <v>-2675.54</v>
      </c>
      <c r="Z18" s="106">
        <f t="shared" si="25"/>
        <v>49702.8</v>
      </c>
      <c r="AA18" s="106">
        <f t="shared" si="25"/>
        <v>46837.6</v>
      </c>
      <c r="AB18" s="106">
        <f t="shared" si="25"/>
        <v>46837.6</v>
      </c>
      <c r="AC18" s="106">
        <f t="shared" si="25"/>
        <v>3907.9</v>
      </c>
      <c r="AD18" s="106">
        <f t="shared" si="25"/>
        <v>3907.9</v>
      </c>
      <c r="AE18" s="106">
        <f t="shared" si="25"/>
        <v>3924.7</v>
      </c>
      <c r="AF18" s="106">
        <f t="shared" si="25"/>
        <v>3907.9</v>
      </c>
      <c r="AG18" s="106">
        <f t="shared" si="25"/>
        <v>3907.9</v>
      </c>
      <c r="AH18" s="106">
        <f t="shared" si="25"/>
        <v>3924.7</v>
      </c>
      <c r="AI18" s="106">
        <f t="shared" si="25"/>
        <v>4158.7</v>
      </c>
      <c r="AJ18" s="106">
        <f t="shared" si="25"/>
        <v>3924.7</v>
      </c>
      <c r="AK18" s="106">
        <f t="shared" si="25"/>
        <v>3924.7</v>
      </c>
      <c r="AL18" s="106">
        <f t="shared" si="25"/>
        <v>3924.7</v>
      </c>
      <c r="AM18" s="106">
        <f t="shared" si="25"/>
        <v>3924.7</v>
      </c>
      <c r="AN18" s="106">
        <f t="shared" si="25"/>
        <v>3499.1</v>
      </c>
      <c r="AO18" s="106">
        <f t="shared" si="25"/>
        <v>0</v>
      </c>
      <c r="AP18" s="106">
        <f t="shared" si="25"/>
        <v>-5540.74</v>
      </c>
      <c r="AQ18" s="106">
        <f t="shared" si="25"/>
        <v>33135.2</v>
      </c>
      <c r="AR18" s="106">
        <f t="shared" si="25"/>
        <v>27087.7</v>
      </c>
      <c r="AS18" s="106">
        <f t="shared" si="25"/>
        <v>27087.7</v>
      </c>
      <c r="AT18" s="106">
        <f t="shared" si="25"/>
        <v>3499.1</v>
      </c>
      <c r="AU18" s="106">
        <f t="shared" si="25"/>
        <v>3499.1</v>
      </c>
      <c r="AV18" s="106">
        <f t="shared" si="25"/>
        <v>3499.1</v>
      </c>
      <c r="AW18" s="106">
        <f t="shared" si="25"/>
        <v>3499.1</v>
      </c>
      <c r="AX18" s="106">
        <f t="shared" si="25"/>
        <v>3552.1</v>
      </c>
      <c r="AY18" s="106">
        <f t="shared" si="25"/>
        <v>3299.1</v>
      </c>
      <c r="AZ18" s="106">
        <f t="shared" si="25"/>
        <v>3552.1</v>
      </c>
      <c r="BA18" s="106">
        <f t="shared" si="25"/>
        <v>2688</v>
      </c>
      <c r="BB18" s="106"/>
      <c r="BC18" s="106">
        <f>SUM(BC6:BC17)</f>
        <v>0</v>
      </c>
      <c r="BD18" s="106">
        <f>SUM(BD6:BD17)</f>
        <v>0</v>
      </c>
      <c r="BE18" s="106">
        <f>SUM(BE6:BE17)</f>
        <v>0</v>
      </c>
      <c r="BF18" s="76">
        <f>SUM(BF6:BF17)</f>
        <v>-11588.24</v>
      </c>
    </row>
    <row r="19" spans="1:58" s="93" customFormat="1" ht="16.5" thickBot="1">
      <c r="A19" s="94">
        <v>76</v>
      </c>
      <c r="B19" s="12"/>
      <c r="C19" s="105"/>
      <c r="D19" s="105"/>
      <c r="E19" s="105"/>
      <c r="F19" s="105"/>
      <c r="G19" s="105"/>
      <c r="H19" s="105">
        <f t="shared" si="5"/>
        <v>0</v>
      </c>
      <c r="I19" s="105"/>
      <c r="J19" s="105"/>
      <c r="K19" s="105">
        <f t="shared" si="6"/>
        <v>0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>
        <f t="shared" si="7"/>
        <v>0</v>
      </c>
      <c r="Z19" s="105"/>
      <c r="AA19" s="105"/>
      <c r="AB19" s="105">
        <f t="shared" si="8"/>
        <v>0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>
        <f aca="true" t="shared" si="26" ref="AP19:AP31">Y19+AA19-Z19</f>
        <v>0</v>
      </c>
      <c r="AQ19" s="105">
        <f t="shared" si="10"/>
        <v>0</v>
      </c>
      <c r="AR19" s="105"/>
      <c r="AS19" s="105">
        <f t="shared" si="12"/>
        <v>0</v>
      </c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74">
        <f aca="true" t="shared" si="27" ref="BF19:BF31">AP19+AR19-AQ19</f>
        <v>0</v>
      </c>
    </row>
    <row r="20" spans="1:58" s="93" customFormat="1" ht="26.25" thickBot="1">
      <c r="A20" s="86" t="s">
        <v>69</v>
      </c>
      <c r="B20" s="12" t="s">
        <v>6</v>
      </c>
      <c r="C20" s="105">
        <v>60.8</v>
      </c>
      <c r="D20" s="105">
        <v>7</v>
      </c>
      <c r="E20" s="105">
        <f>C20*D20</f>
        <v>425.6</v>
      </c>
      <c r="F20" s="105">
        <v>1050.84</v>
      </c>
      <c r="G20" s="105">
        <v>370.88</v>
      </c>
      <c r="H20" s="105">
        <f t="shared" si="5"/>
        <v>-679.96</v>
      </c>
      <c r="I20" s="105">
        <v>3767.04</v>
      </c>
      <c r="J20" s="105">
        <f>K20</f>
        <v>0</v>
      </c>
      <c r="K20" s="105">
        <f t="shared" si="6"/>
        <v>0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>
        <f t="shared" si="7"/>
        <v>-4447</v>
      </c>
      <c r="Z20" s="105">
        <v>5107.2</v>
      </c>
      <c r="AA20" s="105">
        <v>2426.2</v>
      </c>
      <c r="AB20" s="105">
        <f t="shared" si="8"/>
        <v>2426.2</v>
      </c>
      <c r="AC20" s="105"/>
      <c r="AD20" s="105"/>
      <c r="AE20" s="105"/>
      <c r="AF20" s="105"/>
      <c r="AG20" s="105"/>
      <c r="AH20" s="105">
        <f aca="true" t="shared" si="28" ref="AH20:AH31">E20</f>
        <v>425.6</v>
      </c>
      <c r="AI20" s="105">
        <v>2000.6</v>
      </c>
      <c r="AJ20" s="105"/>
      <c r="AK20" s="105"/>
      <c r="AL20" s="105"/>
      <c r="AM20" s="105"/>
      <c r="AN20" s="105"/>
      <c r="AO20" s="105"/>
      <c r="AP20" s="105">
        <f t="shared" si="26"/>
        <v>-7128</v>
      </c>
      <c r="AQ20" s="105">
        <f t="shared" si="10"/>
        <v>3404.8</v>
      </c>
      <c r="AR20" s="105">
        <f>AS20</f>
        <v>425.6</v>
      </c>
      <c r="AS20" s="105">
        <f t="shared" si="12"/>
        <v>425.6</v>
      </c>
      <c r="AT20" s="105"/>
      <c r="AU20" s="105"/>
      <c r="AV20" s="105"/>
      <c r="AW20" s="105"/>
      <c r="AX20" s="105"/>
      <c r="AY20" s="105"/>
      <c r="AZ20" s="105"/>
      <c r="BA20" s="105">
        <v>425.6</v>
      </c>
      <c r="BB20" s="105"/>
      <c r="BC20" s="105"/>
      <c r="BD20" s="105"/>
      <c r="BE20" s="105"/>
      <c r="BF20" s="74">
        <f t="shared" si="27"/>
        <v>-10107.2</v>
      </c>
    </row>
    <row r="21" spans="1:58" ht="26.25" thickBot="1">
      <c r="A21" s="87" t="s">
        <v>70</v>
      </c>
      <c r="B21" s="12" t="s">
        <v>7</v>
      </c>
      <c r="C21" s="107">
        <v>34.7</v>
      </c>
      <c r="D21" s="105">
        <v>7</v>
      </c>
      <c r="E21" s="105">
        <f aca="true" t="shared" si="29" ref="E21:E31">C21*D21</f>
        <v>242.9</v>
      </c>
      <c r="F21" s="105">
        <v>606.63</v>
      </c>
      <c r="G21" s="105">
        <v>606.63</v>
      </c>
      <c r="H21" s="105">
        <f t="shared" si="5"/>
        <v>0</v>
      </c>
      <c r="I21" s="105">
        <v>2493.36</v>
      </c>
      <c r="J21" s="105">
        <f aca="true" t="shared" si="30" ref="J21:J31">K21</f>
        <v>2289.01</v>
      </c>
      <c r="K21" s="105">
        <f t="shared" si="6"/>
        <v>2289.01</v>
      </c>
      <c r="L21" s="105"/>
      <c r="M21" s="105">
        <v>214.11</v>
      </c>
      <c r="N21" s="105">
        <v>214.11</v>
      </c>
      <c r="O21" s="105">
        <v>214.11</v>
      </c>
      <c r="P21" s="105">
        <v>211.67</v>
      </c>
      <c r="Q21" s="105">
        <v>211.67</v>
      </c>
      <c r="R21" s="105">
        <v>211.67</v>
      </c>
      <c r="S21" s="105">
        <v>211.67</v>
      </c>
      <c r="T21" s="105">
        <v>200</v>
      </c>
      <c r="U21" s="105">
        <v>200</v>
      </c>
      <c r="V21" s="105">
        <v>200</v>
      </c>
      <c r="W21" s="105">
        <v>200</v>
      </c>
      <c r="X21" s="105"/>
      <c r="Y21" s="105">
        <f t="shared" si="7"/>
        <v>-204.35</v>
      </c>
      <c r="Z21" s="105">
        <v>2914.8</v>
      </c>
      <c r="AA21" s="105">
        <f>AB21</f>
        <v>2914.8</v>
      </c>
      <c r="AB21" s="105">
        <f t="shared" si="8"/>
        <v>2914.8</v>
      </c>
      <c r="AC21" s="105">
        <f aca="true" t="shared" si="31" ref="AC21:AC31">E21</f>
        <v>242.9</v>
      </c>
      <c r="AD21" s="105">
        <f>AC21</f>
        <v>242.9</v>
      </c>
      <c r="AE21" s="105">
        <f>E21</f>
        <v>242.9</v>
      </c>
      <c r="AF21" s="105">
        <f>E21</f>
        <v>242.9</v>
      </c>
      <c r="AG21" s="105">
        <f>E21</f>
        <v>242.9</v>
      </c>
      <c r="AH21" s="105">
        <f t="shared" si="28"/>
        <v>242.9</v>
      </c>
      <c r="AI21" s="105">
        <f aca="true" t="shared" si="32" ref="AI21:AI31">E21</f>
        <v>242.9</v>
      </c>
      <c r="AJ21" s="105">
        <f>AI21</f>
        <v>242.9</v>
      </c>
      <c r="AK21" s="105">
        <f>E21</f>
        <v>242.9</v>
      </c>
      <c r="AL21" s="105">
        <f>E21</f>
        <v>242.9</v>
      </c>
      <c r="AM21" s="105">
        <f>E21</f>
        <v>242.9</v>
      </c>
      <c r="AN21" s="105">
        <f>E21</f>
        <v>242.9</v>
      </c>
      <c r="AO21" s="105"/>
      <c r="AP21" s="105">
        <f t="shared" si="26"/>
        <v>-204.35</v>
      </c>
      <c r="AQ21" s="105">
        <f t="shared" si="10"/>
        <v>1943.2</v>
      </c>
      <c r="AR21" s="105">
        <f aca="true" t="shared" si="33" ref="AR21:AR59">AS21</f>
        <v>1943.2</v>
      </c>
      <c r="AS21" s="105">
        <f t="shared" si="12"/>
        <v>1943.2</v>
      </c>
      <c r="AT21" s="105">
        <v>242.9</v>
      </c>
      <c r="AU21" s="105">
        <v>242.9</v>
      </c>
      <c r="AV21" s="105">
        <v>242.9</v>
      </c>
      <c r="AW21" s="105">
        <v>242.9</v>
      </c>
      <c r="AX21" s="105">
        <v>242.9</v>
      </c>
      <c r="AY21" s="105">
        <v>242.9</v>
      </c>
      <c r="AZ21" s="105">
        <v>242.9</v>
      </c>
      <c r="BA21" s="105">
        <v>242.9</v>
      </c>
      <c r="BB21" s="105"/>
      <c r="BC21" s="105"/>
      <c r="BD21" s="105"/>
      <c r="BE21" s="105"/>
      <c r="BF21" s="74">
        <f t="shared" si="27"/>
        <v>-204.35</v>
      </c>
    </row>
    <row r="22" spans="1:58" ht="26.25" thickBot="1">
      <c r="A22" s="87" t="s">
        <v>71</v>
      </c>
      <c r="B22" s="12" t="s">
        <v>8</v>
      </c>
      <c r="C22" s="107">
        <v>51.6</v>
      </c>
      <c r="D22" s="105">
        <v>7</v>
      </c>
      <c r="E22" s="105">
        <f t="shared" si="29"/>
        <v>361.2</v>
      </c>
      <c r="F22" s="105">
        <v>848.63</v>
      </c>
      <c r="G22" s="105">
        <v>898.53</v>
      </c>
      <c r="H22" s="105">
        <f t="shared" si="5"/>
        <v>49.9</v>
      </c>
      <c r="I22" s="105">
        <v>3318.08</v>
      </c>
      <c r="J22" s="105">
        <f t="shared" si="30"/>
        <v>2942.32</v>
      </c>
      <c r="K22" s="105">
        <f t="shared" si="6"/>
        <v>2942.32</v>
      </c>
      <c r="L22" s="105">
        <v>299.51</v>
      </c>
      <c r="M22" s="105">
        <v>299.51</v>
      </c>
      <c r="N22" s="105">
        <v>299.51</v>
      </c>
      <c r="O22" s="105">
        <v>299.51</v>
      </c>
      <c r="P22" s="105"/>
      <c r="Q22" s="105">
        <v>314.76</v>
      </c>
      <c r="R22" s="105">
        <v>314.76</v>
      </c>
      <c r="S22" s="105">
        <v>314.76</v>
      </c>
      <c r="T22" s="105">
        <v>200</v>
      </c>
      <c r="U22" s="105">
        <v>200</v>
      </c>
      <c r="V22" s="105">
        <v>200</v>
      </c>
      <c r="W22" s="105">
        <v>200</v>
      </c>
      <c r="X22" s="105"/>
      <c r="Y22" s="105">
        <f t="shared" si="7"/>
        <v>-325.86</v>
      </c>
      <c r="Z22" s="105">
        <v>4334.4</v>
      </c>
      <c r="AA22" s="105">
        <f aca="true" t="shared" si="34" ref="AA22:AA31">AB22</f>
        <v>4334.4</v>
      </c>
      <c r="AB22" s="105">
        <f t="shared" si="8"/>
        <v>4334.4</v>
      </c>
      <c r="AC22" s="105">
        <f t="shared" si="31"/>
        <v>361.2</v>
      </c>
      <c r="AD22" s="105">
        <f>AC22</f>
        <v>361.2</v>
      </c>
      <c r="AE22" s="105">
        <f>E22</f>
        <v>361.2</v>
      </c>
      <c r="AF22" s="105">
        <f>E22</f>
        <v>361.2</v>
      </c>
      <c r="AG22" s="105">
        <f>E22</f>
        <v>361.2</v>
      </c>
      <c r="AH22" s="105">
        <f t="shared" si="28"/>
        <v>361.2</v>
      </c>
      <c r="AI22" s="105">
        <f t="shared" si="32"/>
        <v>361.2</v>
      </c>
      <c r="AJ22" s="105">
        <f>AI22</f>
        <v>361.2</v>
      </c>
      <c r="AK22" s="105">
        <f>E22</f>
        <v>361.2</v>
      </c>
      <c r="AL22" s="105">
        <f>E22</f>
        <v>361.2</v>
      </c>
      <c r="AM22" s="105">
        <f>E22</f>
        <v>361.2</v>
      </c>
      <c r="AN22" s="105">
        <f>E22</f>
        <v>361.2</v>
      </c>
      <c r="AO22" s="105"/>
      <c r="AP22" s="105">
        <f t="shared" si="26"/>
        <v>-325.86</v>
      </c>
      <c r="AQ22" s="105">
        <f t="shared" si="10"/>
        <v>2889.6</v>
      </c>
      <c r="AR22" s="105">
        <f t="shared" si="33"/>
        <v>1083.6</v>
      </c>
      <c r="AS22" s="105">
        <f t="shared" si="12"/>
        <v>1083.6</v>
      </c>
      <c r="AT22" s="105">
        <v>361.2</v>
      </c>
      <c r="AU22" s="105"/>
      <c r="AV22" s="105"/>
      <c r="AW22" s="105">
        <f>AT22</f>
        <v>361.2</v>
      </c>
      <c r="AX22" s="105"/>
      <c r="AY22" s="105"/>
      <c r="AZ22" s="105"/>
      <c r="BA22" s="105">
        <v>361.2</v>
      </c>
      <c r="BB22" s="105"/>
      <c r="BC22" s="105"/>
      <c r="BD22" s="105"/>
      <c r="BE22" s="105"/>
      <c r="BF22" s="74">
        <f t="shared" si="27"/>
        <v>-2131.86</v>
      </c>
    </row>
    <row r="23" spans="1:58" ht="26.25" thickBot="1">
      <c r="A23" s="87" t="s">
        <v>72</v>
      </c>
      <c r="B23" s="12" t="s">
        <v>46</v>
      </c>
      <c r="C23" s="107">
        <v>60.8</v>
      </c>
      <c r="D23" s="105">
        <v>7</v>
      </c>
      <c r="E23" s="105">
        <f t="shared" si="29"/>
        <v>425.6</v>
      </c>
      <c r="F23" s="105">
        <v>1050.84</v>
      </c>
      <c r="G23" s="105">
        <v>1050.84</v>
      </c>
      <c r="H23" s="105">
        <f t="shared" si="5"/>
        <v>0</v>
      </c>
      <c r="I23" s="105">
        <v>3767.04</v>
      </c>
      <c r="J23" s="105">
        <f t="shared" si="30"/>
        <v>3396.16</v>
      </c>
      <c r="K23" s="105">
        <f t="shared" si="6"/>
        <v>3396.16</v>
      </c>
      <c r="L23" s="105">
        <v>370.88</v>
      </c>
      <c r="M23" s="105">
        <v>370.88</v>
      </c>
      <c r="N23" s="105">
        <v>370.88</v>
      </c>
      <c r="O23" s="105">
        <v>370.88</v>
      </c>
      <c r="P23" s="105"/>
      <c r="Q23" s="105">
        <v>370.88</v>
      </c>
      <c r="R23" s="105">
        <v>370.88</v>
      </c>
      <c r="S23" s="105">
        <v>370.88</v>
      </c>
      <c r="T23" s="105">
        <v>200</v>
      </c>
      <c r="U23" s="105">
        <v>200</v>
      </c>
      <c r="V23" s="105">
        <v>200</v>
      </c>
      <c r="W23" s="105">
        <v>200</v>
      </c>
      <c r="X23" s="105"/>
      <c r="Y23" s="105">
        <f t="shared" si="7"/>
        <v>-370.88</v>
      </c>
      <c r="Z23" s="105">
        <v>5107.2</v>
      </c>
      <c r="AA23" s="105">
        <f t="shared" si="34"/>
        <v>5107.2</v>
      </c>
      <c r="AB23" s="105">
        <f t="shared" si="8"/>
        <v>5107.2</v>
      </c>
      <c r="AC23" s="105">
        <f t="shared" si="31"/>
        <v>425.6</v>
      </c>
      <c r="AD23" s="105">
        <f>AC23</f>
        <v>425.6</v>
      </c>
      <c r="AE23" s="105">
        <f>E23</f>
        <v>425.6</v>
      </c>
      <c r="AF23" s="105">
        <f>E23</f>
        <v>425.6</v>
      </c>
      <c r="AG23" s="105">
        <f>E23</f>
        <v>425.6</v>
      </c>
      <c r="AH23" s="105">
        <f t="shared" si="28"/>
        <v>425.6</v>
      </c>
      <c r="AI23" s="105">
        <f t="shared" si="32"/>
        <v>425.6</v>
      </c>
      <c r="AJ23" s="105">
        <f>AI23</f>
        <v>425.6</v>
      </c>
      <c r="AK23" s="105">
        <f>E23</f>
        <v>425.6</v>
      </c>
      <c r="AL23" s="105">
        <f>E23</f>
        <v>425.6</v>
      </c>
      <c r="AM23" s="105">
        <f>E23</f>
        <v>425.6</v>
      </c>
      <c r="AN23" s="105">
        <f>E23</f>
        <v>425.6</v>
      </c>
      <c r="AO23" s="105"/>
      <c r="AP23" s="105">
        <f t="shared" si="26"/>
        <v>-370.88</v>
      </c>
      <c r="AQ23" s="105">
        <f t="shared" si="10"/>
        <v>3404.8</v>
      </c>
      <c r="AR23" s="105">
        <f t="shared" si="33"/>
        <v>3404.8</v>
      </c>
      <c r="AS23" s="105">
        <f t="shared" si="12"/>
        <v>3404.8</v>
      </c>
      <c r="AT23" s="105">
        <v>425.6</v>
      </c>
      <c r="AU23" s="105">
        <v>425.6</v>
      </c>
      <c r="AV23" s="105">
        <v>425.6</v>
      </c>
      <c r="AW23" s="105">
        <v>425.6</v>
      </c>
      <c r="AX23" s="105">
        <v>425.6</v>
      </c>
      <c r="AY23" s="105">
        <v>425.6</v>
      </c>
      <c r="AZ23" s="105">
        <v>425.6</v>
      </c>
      <c r="BA23" s="105">
        <v>425.6</v>
      </c>
      <c r="BB23" s="105"/>
      <c r="BC23" s="105"/>
      <c r="BD23" s="105"/>
      <c r="BE23" s="105"/>
      <c r="BF23" s="74">
        <f t="shared" si="27"/>
        <v>-370.88</v>
      </c>
    </row>
    <row r="24" spans="1:58" ht="16.5" thickBot="1">
      <c r="A24" s="87" t="s">
        <v>104</v>
      </c>
      <c r="B24" s="12" t="s">
        <v>47</v>
      </c>
      <c r="C24" s="107">
        <v>35.1</v>
      </c>
      <c r="D24" s="105">
        <v>7</v>
      </c>
      <c r="E24" s="105">
        <f t="shared" si="29"/>
        <v>245.7</v>
      </c>
      <c r="F24" s="105">
        <v>606.63</v>
      </c>
      <c r="G24" s="105">
        <v>606.63</v>
      </c>
      <c r="H24" s="105">
        <f t="shared" si="5"/>
        <v>0</v>
      </c>
      <c r="I24" s="105">
        <v>2512.88</v>
      </c>
      <c r="J24" s="105">
        <f t="shared" si="30"/>
        <v>2298</v>
      </c>
      <c r="K24" s="105">
        <f t="shared" si="6"/>
        <v>2298</v>
      </c>
      <c r="L24" s="105"/>
      <c r="M24" s="105">
        <v>214</v>
      </c>
      <c r="N24" s="105">
        <v>214</v>
      </c>
      <c r="O24" s="105">
        <v>214</v>
      </c>
      <c r="P24" s="105">
        <v>214</v>
      </c>
      <c r="Q24" s="105">
        <v>214</v>
      </c>
      <c r="R24" s="105">
        <v>214</v>
      </c>
      <c r="S24" s="105">
        <v>214</v>
      </c>
      <c r="T24" s="105">
        <v>200</v>
      </c>
      <c r="U24" s="105">
        <v>200</v>
      </c>
      <c r="V24" s="105">
        <v>200</v>
      </c>
      <c r="W24" s="105">
        <v>200</v>
      </c>
      <c r="X24" s="105"/>
      <c r="Y24" s="105">
        <f t="shared" si="7"/>
        <v>-214.88</v>
      </c>
      <c r="Z24" s="105">
        <v>2948.4</v>
      </c>
      <c r="AA24" s="105">
        <f t="shared" si="34"/>
        <v>1474.2</v>
      </c>
      <c r="AB24" s="105">
        <f t="shared" si="8"/>
        <v>1474.2</v>
      </c>
      <c r="AC24" s="105">
        <f t="shared" si="31"/>
        <v>245.7</v>
      </c>
      <c r="AD24" s="105">
        <f>AC24</f>
        <v>245.7</v>
      </c>
      <c r="AE24" s="105">
        <f>E24</f>
        <v>245.7</v>
      </c>
      <c r="AF24" s="105"/>
      <c r="AG24" s="105"/>
      <c r="AH24" s="105">
        <f t="shared" si="28"/>
        <v>245.7</v>
      </c>
      <c r="AI24" s="105">
        <f t="shared" si="32"/>
        <v>245.7</v>
      </c>
      <c r="AJ24" s="105">
        <f>AI24</f>
        <v>245.7</v>
      </c>
      <c r="AK24" s="105"/>
      <c r="AL24" s="105"/>
      <c r="AM24" s="105"/>
      <c r="AN24" s="105"/>
      <c r="AO24" s="105"/>
      <c r="AP24" s="105">
        <f t="shared" si="26"/>
        <v>-1689.08</v>
      </c>
      <c r="AQ24" s="105">
        <f t="shared" si="10"/>
        <v>1965.6</v>
      </c>
      <c r="AR24" s="105">
        <f t="shared" si="33"/>
        <v>1474.2</v>
      </c>
      <c r="AS24" s="105">
        <f t="shared" si="12"/>
        <v>1474.2</v>
      </c>
      <c r="AT24" s="105">
        <v>245.7</v>
      </c>
      <c r="AU24" s="105">
        <v>245.7</v>
      </c>
      <c r="AV24" s="105">
        <v>245.7</v>
      </c>
      <c r="AW24" s="105">
        <v>245.7</v>
      </c>
      <c r="AX24" s="105"/>
      <c r="AY24" s="105">
        <v>245.7</v>
      </c>
      <c r="AZ24" s="105">
        <v>245.7</v>
      </c>
      <c r="BA24" s="105"/>
      <c r="BB24" s="105"/>
      <c r="BC24" s="105"/>
      <c r="BD24" s="105"/>
      <c r="BE24" s="105"/>
      <c r="BF24" s="74">
        <f t="shared" si="27"/>
        <v>-2180.48</v>
      </c>
    </row>
    <row r="25" spans="1:58" ht="16.5" thickBot="1">
      <c r="A25" s="87" t="s">
        <v>73</v>
      </c>
      <c r="B25" s="12" t="s">
        <v>59</v>
      </c>
      <c r="C25" s="107">
        <v>51.2</v>
      </c>
      <c r="D25" s="105">
        <v>7</v>
      </c>
      <c r="E25" s="105">
        <f t="shared" si="29"/>
        <v>358.4</v>
      </c>
      <c r="F25" s="105">
        <v>884.91</v>
      </c>
      <c r="G25" s="105">
        <v>884.91</v>
      </c>
      <c r="H25" s="105">
        <f t="shared" si="5"/>
        <v>0</v>
      </c>
      <c r="I25" s="105">
        <v>3298.56</v>
      </c>
      <c r="J25" s="105">
        <f t="shared" si="30"/>
        <v>2992.6</v>
      </c>
      <c r="K25" s="105">
        <f t="shared" si="6"/>
        <v>2992.6</v>
      </c>
      <c r="L25" s="105"/>
      <c r="M25" s="105"/>
      <c r="N25" s="105">
        <v>624.64</v>
      </c>
      <c r="O25" s="105">
        <v>631</v>
      </c>
      <c r="P25" s="105">
        <v>312.32</v>
      </c>
      <c r="Q25" s="105">
        <v>312.32</v>
      </c>
      <c r="R25" s="105">
        <f>Q25</f>
        <v>312.32</v>
      </c>
      <c r="S25" s="105"/>
      <c r="T25" s="105">
        <v>200</v>
      </c>
      <c r="U25" s="105">
        <v>200</v>
      </c>
      <c r="V25" s="105">
        <v>200</v>
      </c>
      <c r="W25" s="105">
        <v>200</v>
      </c>
      <c r="X25" s="105"/>
      <c r="Y25" s="105">
        <f t="shared" si="7"/>
        <v>-305.96</v>
      </c>
      <c r="Z25" s="105">
        <v>4300.8</v>
      </c>
      <c r="AA25" s="105">
        <f t="shared" si="34"/>
        <v>3942.4</v>
      </c>
      <c r="AB25" s="105">
        <f t="shared" si="8"/>
        <v>3942.4</v>
      </c>
      <c r="AC25" s="105">
        <f t="shared" si="31"/>
        <v>358.4</v>
      </c>
      <c r="AD25" s="105">
        <f>E25</f>
        <v>358.4</v>
      </c>
      <c r="AE25" s="105"/>
      <c r="AF25" s="105">
        <f aca="true" t="shared" si="35" ref="AF25:AF31">E25</f>
        <v>358.4</v>
      </c>
      <c r="AG25" s="105">
        <f aca="true" t="shared" si="36" ref="AG25:AG31">E25</f>
        <v>358.4</v>
      </c>
      <c r="AH25" s="105">
        <f t="shared" si="28"/>
        <v>358.4</v>
      </c>
      <c r="AI25" s="105">
        <f t="shared" si="32"/>
        <v>358.4</v>
      </c>
      <c r="AJ25" s="105">
        <f>AI25</f>
        <v>358.4</v>
      </c>
      <c r="AK25" s="105">
        <f aca="true" t="shared" si="37" ref="AK25:AK31">E25</f>
        <v>358.4</v>
      </c>
      <c r="AL25" s="105">
        <f aca="true" t="shared" si="38" ref="AL25:AL31">E25</f>
        <v>358.4</v>
      </c>
      <c r="AM25" s="105">
        <f>E25</f>
        <v>358.4</v>
      </c>
      <c r="AN25" s="105">
        <f aca="true" t="shared" si="39" ref="AN25:AN31">E25</f>
        <v>358.4</v>
      </c>
      <c r="AO25" s="105"/>
      <c r="AP25" s="105">
        <f t="shared" si="26"/>
        <v>-664.36</v>
      </c>
      <c r="AQ25" s="105">
        <f t="shared" si="10"/>
        <v>2867.2</v>
      </c>
      <c r="AR25" s="105">
        <f t="shared" si="33"/>
        <v>1792</v>
      </c>
      <c r="AS25" s="105">
        <f t="shared" si="12"/>
        <v>1792</v>
      </c>
      <c r="AT25" s="105"/>
      <c r="AU25" s="105"/>
      <c r="AV25" s="105"/>
      <c r="AW25" s="105"/>
      <c r="AX25" s="105"/>
      <c r="AY25" s="105"/>
      <c r="AZ25" s="105">
        <v>1433.6</v>
      </c>
      <c r="BA25" s="105">
        <v>358.4</v>
      </c>
      <c r="BB25" s="105"/>
      <c r="BC25" s="105"/>
      <c r="BD25" s="105"/>
      <c r="BE25" s="105"/>
      <c r="BF25" s="74">
        <f t="shared" si="27"/>
        <v>-1739.56</v>
      </c>
    </row>
    <row r="26" spans="1:58" ht="26.25" thickBot="1">
      <c r="A26" s="87" t="s">
        <v>74</v>
      </c>
      <c r="B26" s="12" t="s">
        <v>9</v>
      </c>
      <c r="C26" s="105">
        <v>51</v>
      </c>
      <c r="D26" s="105">
        <v>7</v>
      </c>
      <c r="E26" s="105">
        <f>C26*D26</f>
        <v>357</v>
      </c>
      <c r="F26" s="105">
        <v>881.45</v>
      </c>
      <c r="G26" s="105">
        <v>881.45</v>
      </c>
      <c r="H26" s="105">
        <f t="shared" si="5"/>
        <v>0</v>
      </c>
      <c r="I26" s="105">
        <v>3288.8</v>
      </c>
      <c r="J26" s="105">
        <f t="shared" si="30"/>
        <v>3355.9</v>
      </c>
      <c r="K26" s="105">
        <f t="shared" si="6"/>
        <v>3355.9</v>
      </c>
      <c r="L26" s="105">
        <v>311.1</v>
      </c>
      <c r="M26" s="105">
        <v>311.1</v>
      </c>
      <c r="N26" s="105">
        <v>311.1</v>
      </c>
      <c r="O26" s="105">
        <v>324.52</v>
      </c>
      <c r="P26" s="105">
        <v>324.52</v>
      </c>
      <c r="Q26" s="105">
        <v>324.52</v>
      </c>
      <c r="R26" s="105">
        <v>324.52</v>
      </c>
      <c r="S26" s="105">
        <v>324.52</v>
      </c>
      <c r="T26" s="105">
        <v>200</v>
      </c>
      <c r="U26" s="105">
        <v>200</v>
      </c>
      <c r="V26" s="105">
        <v>200</v>
      </c>
      <c r="W26" s="105">
        <v>200</v>
      </c>
      <c r="X26" s="105"/>
      <c r="Y26" s="105">
        <f t="shared" si="7"/>
        <v>67.1</v>
      </c>
      <c r="Z26" s="105">
        <v>4284</v>
      </c>
      <c r="AA26" s="105">
        <f t="shared" si="34"/>
        <v>4284</v>
      </c>
      <c r="AB26" s="105">
        <f t="shared" si="8"/>
        <v>4284</v>
      </c>
      <c r="AC26" s="105">
        <f t="shared" si="31"/>
        <v>357</v>
      </c>
      <c r="AD26" s="105">
        <f aca="true" t="shared" si="40" ref="AD26:AD31">AC26</f>
        <v>357</v>
      </c>
      <c r="AE26" s="105">
        <f aca="true" t="shared" si="41" ref="AE26:AE31">E26</f>
        <v>357</v>
      </c>
      <c r="AF26" s="105">
        <f t="shared" si="35"/>
        <v>357</v>
      </c>
      <c r="AG26" s="105">
        <f t="shared" si="36"/>
        <v>357</v>
      </c>
      <c r="AH26" s="105">
        <f t="shared" si="28"/>
        <v>357</v>
      </c>
      <c r="AI26" s="105">
        <f t="shared" si="32"/>
        <v>357</v>
      </c>
      <c r="AJ26" s="105">
        <f aca="true" t="shared" si="42" ref="AJ26:AJ31">E26</f>
        <v>357</v>
      </c>
      <c r="AK26" s="105">
        <f t="shared" si="37"/>
        <v>357</v>
      </c>
      <c r="AL26" s="105">
        <f t="shared" si="38"/>
        <v>357</v>
      </c>
      <c r="AM26" s="105">
        <f>E26</f>
        <v>357</v>
      </c>
      <c r="AN26" s="105">
        <f t="shared" si="39"/>
        <v>357</v>
      </c>
      <c r="AO26" s="105"/>
      <c r="AP26" s="105">
        <f t="shared" si="26"/>
        <v>67.1</v>
      </c>
      <c r="AQ26" s="105">
        <f t="shared" si="10"/>
        <v>2856</v>
      </c>
      <c r="AR26" s="105">
        <f t="shared" si="33"/>
        <v>2499</v>
      </c>
      <c r="AS26" s="105">
        <f t="shared" si="12"/>
        <v>2499</v>
      </c>
      <c r="AT26" s="105">
        <v>357</v>
      </c>
      <c r="AU26" s="105">
        <v>357</v>
      </c>
      <c r="AV26" s="105">
        <v>357</v>
      </c>
      <c r="AW26" s="105">
        <v>357</v>
      </c>
      <c r="AX26" s="105">
        <v>357</v>
      </c>
      <c r="AY26" s="105">
        <v>357</v>
      </c>
      <c r="AZ26" s="105">
        <v>357</v>
      </c>
      <c r="BA26" s="105"/>
      <c r="BB26" s="105"/>
      <c r="BC26" s="105"/>
      <c r="BD26" s="105"/>
      <c r="BE26" s="105"/>
      <c r="BF26" s="74">
        <f t="shared" si="27"/>
        <v>-289.9</v>
      </c>
    </row>
    <row r="27" spans="1:58" ht="26.25" hidden="1" thickBot="1">
      <c r="A27" s="87" t="s">
        <v>105</v>
      </c>
      <c r="B27" s="12" t="s">
        <v>48</v>
      </c>
      <c r="C27" s="105">
        <v>36</v>
      </c>
      <c r="D27" s="105">
        <v>7</v>
      </c>
      <c r="E27" s="105">
        <f t="shared" si="29"/>
        <v>252</v>
      </c>
      <c r="F27" s="105">
        <v>622.2</v>
      </c>
      <c r="G27" s="105"/>
      <c r="H27" s="105">
        <f t="shared" si="5"/>
        <v>-622.2</v>
      </c>
      <c r="I27" s="105">
        <v>2556.8</v>
      </c>
      <c r="J27" s="105">
        <f t="shared" si="30"/>
        <v>3215.6</v>
      </c>
      <c r="K27" s="105">
        <f t="shared" si="6"/>
        <v>3215.6</v>
      </c>
      <c r="L27" s="105"/>
      <c r="M27" s="105"/>
      <c r="N27" s="105"/>
      <c r="O27" s="105"/>
      <c r="P27" s="105"/>
      <c r="Q27" s="105"/>
      <c r="R27" s="105">
        <v>2196</v>
      </c>
      <c r="S27" s="105">
        <v>219.6</v>
      </c>
      <c r="T27" s="105">
        <v>200</v>
      </c>
      <c r="U27" s="105">
        <v>200</v>
      </c>
      <c r="V27" s="105">
        <v>200</v>
      </c>
      <c r="W27" s="105">
        <v>200</v>
      </c>
      <c r="X27" s="105"/>
      <c r="Y27" s="105">
        <f t="shared" si="7"/>
        <v>36.6</v>
      </c>
      <c r="Z27" s="105">
        <v>3024</v>
      </c>
      <c r="AA27" s="105">
        <f t="shared" si="34"/>
        <v>3024</v>
      </c>
      <c r="AB27" s="105">
        <f t="shared" si="8"/>
        <v>3024</v>
      </c>
      <c r="AC27" s="105">
        <f t="shared" si="31"/>
        <v>252</v>
      </c>
      <c r="AD27" s="105">
        <f t="shared" si="40"/>
        <v>252</v>
      </c>
      <c r="AE27" s="105">
        <f t="shared" si="41"/>
        <v>252</v>
      </c>
      <c r="AF27" s="105">
        <f t="shared" si="35"/>
        <v>252</v>
      </c>
      <c r="AG27" s="105">
        <f t="shared" si="36"/>
        <v>252</v>
      </c>
      <c r="AH27" s="105">
        <f t="shared" si="28"/>
        <v>252</v>
      </c>
      <c r="AI27" s="105">
        <f t="shared" si="32"/>
        <v>252</v>
      </c>
      <c r="AJ27" s="105">
        <f t="shared" si="42"/>
        <v>252</v>
      </c>
      <c r="AK27" s="105">
        <f t="shared" si="37"/>
        <v>252</v>
      </c>
      <c r="AL27" s="105">
        <f t="shared" si="38"/>
        <v>252</v>
      </c>
      <c r="AM27" s="105">
        <v>252</v>
      </c>
      <c r="AN27" s="105">
        <f t="shared" si="39"/>
        <v>252</v>
      </c>
      <c r="AO27" s="105"/>
      <c r="AP27" s="105">
        <f t="shared" si="26"/>
        <v>36.6</v>
      </c>
      <c r="AQ27" s="105">
        <f t="shared" si="10"/>
        <v>2016</v>
      </c>
      <c r="AR27" s="105">
        <f t="shared" si="33"/>
        <v>2016</v>
      </c>
      <c r="AS27" s="105">
        <f t="shared" si="12"/>
        <v>2016</v>
      </c>
      <c r="AT27" s="105">
        <v>252</v>
      </c>
      <c r="AU27" s="105">
        <v>252</v>
      </c>
      <c r="AV27" s="105">
        <v>252</v>
      </c>
      <c r="AW27" s="105">
        <v>252</v>
      </c>
      <c r="AX27" s="105">
        <v>252</v>
      </c>
      <c r="AY27" s="105">
        <v>252</v>
      </c>
      <c r="AZ27" s="105">
        <v>252</v>
      </c>
      <c r="BA27" s="105">
        <v>252</v>
      </c>
      <c r="BB27" s="105"/>
      <c r="BC27" s="105"/>
      <c r="BD27" s="105"/>
      <c r="BE27" s="105"/>
      <c r="BF27" s="74">
        <f t="shared" si="27"/>
        <v>36.6</v>
      </c>
    </row>
    <row r="28" spans="1:58" ht="26.25" thickBot="1">
      <c r="A28" s="87" t="s">
        <v>106</v>
      </c>
      <c r="B28" s="12" t="s">
        <v>49</v>
      </c>
      <c r="C28" s="105">
        <v>62</v>
      </c>
      <c r="D28" s="105">
        <v>7</v>
      </c>
      <c r="E28" s="105">
        <f t="shared" si="29"/>
        <v>434</v>
      </c>
      <c r="F28" s="105">
        <v>1083.66</v>
      </c>
      <c r="G28" s="105">
        <v>764.94</v>
      </c>
      <c r="H28" s="105">
        <f t="shared" si="5"/>
        <v>-318.72</v>
      </c>
      <c r="I28" s="105">
        <v>3825.6</v>
      </c>
      <c r="J28" s="105">
        <f t="shared" si="30"/>
        <v>3856.09</v>
      </c>
      <c r="K28" s="105">
        <f t="shared" si="6"/>
        <v>3856.09</v>
      </c>
      <c r="L28" s="105"/>
      <c r="M28" s="105">
        <v>382.47</v>
      </c>
      <c r="N28" s="105">
        <v>382.47</v>
      </c>
      <c r="O28" s="105">
        <v>764.94</v>
      </c>
      <c r="P28" s="105">
        <v>378.8</v>
      </c>
      <c r="Q28" s="105">
        <v>382.47</v>
      </c>
      <c r="R28" s="105">
        <v>382.47</v>
      </c>
      <c r="S28" s="105">
        <v>382.47</v>
      </c>
      <c r="T28" s="105">
        <v>200</v>
      </c>
      <c r="U28" s="105">
        <v>200</v>
      </c>
      <c r="V28" s="105">
        <v>200</v>
      </c>
      <c r="W28" s="105">
        <v>200</v>
      </c>
      <c r="X28" s="105"/>
      <c r="Y28" s="105">
        <f t="shared" si="7"/>
        <v>-288.23</v>
      </c>
      <c r="Z28" s="105">
        <v>5208</v>
      </c>
      <c r="AA28" s="105">
        <f t="shared" si="34"/>
        <v>5208</v>
      </c>
      <c r="AB28" s="105">
        <f t="shared" si="8"/>
        <v>5208</v>
      </c>
      <c r="AC28" s="105">
        <f t="shared" si="31"/>
        <v>434</v>
      </c>
      <c r="AD28" s="105">
        <f t="shared" si="40"/>
        <v>434</v>
      </c>
      <c r="AE28" s="105">
        <f t="shared" si="41"/>
        <v>434</v>
      </c>
      <c r="AF28" s="105">
        <f t="shared" si="35"/>
        <v>434</v>
      </c>
      <c r="AG28" s="105">
        <f t="shared" si="36"/>
        <v>434</v>
      </c>
      <c r="AH28" s="105">
        <f t="shared" si="28"/>
        <v>434</v>
      </c>
      <c r="AI28" s="105">
        <f t="shared" si="32"/>
        <v>434</v>
      </c>
      <c r="AJ28" s="105">
        <f t="shared" si="42"/>
        <v>434</v>
      </c>
      <c r="AK28" s="105">
        <f t="shared" si="37"/>
        <v>434</v>
      </c>
      <c r="AL28" s="105">
        <f t="shared" si="38"/>
        <v>434</v>
      </c>
      <c r="AM28" s="105">
        <f>E28</f>
        <v>434</v>
      </c>
      <c r="AN28" s="105">
        <f t="shared" si="39"/>
        <v>434</v>
      </c>
      <c r="AO28" s="105"/>
      <c r="AP28" s="105">
        <f t="shared" si="26"/>
        <v>-288.23</v>
      </c>
      <c r="AQ28" s="105">
        <f t="shared" si="10"/>
        <v>3472</v>
      </c>
      <c r="AR28" s="105">
        <f t="shared" si="33"/>
        <v>3472</v>
      </c>
      <c r="AS28" s="105">
        <f t="shared" si="12"/>
        <v>3472</v>
      </c>
      <c r="AT28" s="105">
        <v>434</v>
      </c>
      <c r="AU28" s="105">
        <v>434</v>
      </c>
      <c r="AV28" s="105">
        <v>434</v>
      </c>
      <c r="AW28" s="105">
        <v>434</v>
      </c>
      <c r="AX28" s="105">
        <v>434</v>
      </c>
      <c r="AY28" s="105">
        <v>434</v>
      </c>
      <c r="AZ28" s="105">
        <v>434</v>
      </c>
      <c r="BA28" s="105">
        <v>434</v>
      </c>
      <c r="BB28" s="105"/>
      <c r="BC28" s="105"/>
      <c r="BD28" s="105"/>
      <c r="BE28" s="105"/>
      <c r="BF28" s="74">
        <f t="shared" si="27"/>
        <v>-288.23</v>
      </c>
    </row>
    <row r="29" spans="1:58" ht="16.5" thickBot="1">
      <c r="A29" s="87" t="s">
        <v>75</v>
      </c>
      <c r="B29" s="12" t="s">
        <v>50</v>
      </c>
      <c r="C29" s="105">
        <v>51</v>
      </c>
      <c r="D29" s="105">
        <v>7</v>
      </c>
      <c r="E29" s="105">
        <f t="shared" si="29"/>
        <v>357</v>
      </c>
      <c r="F29" s="105">
        <v>881.45</v>
      </c>
      <c r="G29" s="105">
        <v>881.45</v>
      </c>
      <c r="H29" s="105">
        <f t="shared" si="5"/>
        <v>0</v>
      </c>
      <c r="I29" s="105">
        <v>3288.8</v>
      </c>
      <c r="J29" s="105">
        <f t="shared" si="30"/>
        <v>2666.6</v>
      </c>
      <c r="K29" s="105">
        <f t="shared" si="6"/>
        <v>2666.6</v>
      </c>
      <c r="L29" s="105"/>
      <c r="M29" s="105"/>
      <c r="N29" s="105">
        <v>311.1</v>
      </c>
      <c r="O29" s="105">
        <v>311.1</v>
      </c>
      <c r="P29" s="105">
        <v>311.1</v>
      </c>
      <c r="Q29" s="105">
        <v>311.1</v>
      </c>
      <c r="R29" s="105">
        <v>311.1</v>
      </c>
      <c r="S29" s="105">
        <v>311.1</v>
      </c>
      <c r="T29" s="105">
        <v>200</v>
      </c>
      <c r="U29" s="105">
        <v>200</v>
      </c>
      <c r="V29" s="105">
        <v>200</v>
      </c>
      <c r="W29" s="105">
        <v>200</v>
      </c>
      <c r="X29" s="105"/>
      <c r="Y29" s="105">
        <f t="shared" si="7"/>
        <v>-622.2</v>
      </c>
      <c r="Z29" s="105">
        <v>4284</v>
      </c>
      <c r="AA29" s="105">
        <f t="shared" si="34"/>
        <v>4284</v>
      </c>
      <c r="AB29" s="105">
        <f t="shared" si="8"/>
        <v>4284</v>
      </c>
      <c r="AC29" s="105">
        <f t="shared" si="31"/>
        <v>357</v>
      </c>
      <c r="AD29" s="105">
        <f t="shared" si="40"/>
        <v>357</v>
      </c>
      <c r="AE29" s="105">
        <f t="shared" si="41"/>
        <v>357</v>
      </c>
      <c r="AF29" s="105">
        <f t="shared" si="35"/>
        <v>357</v>
      </c>
      <c r="AG29" s="105">
        <f t="shared" si="36"/>
        <v>357</v>
      </c>
      <c r="AH29" s="105">
        <f t="shared" si="28"/>
        <v>357</v>
      </c>
      <c r="AI29" s="105">
        <f t="shared" si="32"/>
        <v>357</v>
      </c>
      <c r="AJ29" s="105">
        <f t="shared" si="42"/>
        <v>357</v>
      </c>
      <c r="AK29" s="105">
        <f t="shared" si="37"/>
        <v>357</v>
      </c>
      <c r="AL29" s="105">
        <f t="shared" si="38"/>
        <v>357</v>
      </c>
      <c r="AM29" s="105">
        <f>E29</f>
        <v>357</v>
      </c>
      <c r="AN29" s="105">
        <f t="shared" si="39"/>
        <v>357</v>
      </c>
      <c r="AO29" s="105"/>
      <c r="AP29" s="105">
        <f t="shared" si="26"/>
        <v>-622.2</v>
      </c>
      <c r="AQ29" s="105">
        <f t="shared" si="10"/>
        <v>2856</v>
      </c>
      <c r="AR29" s="105">
        <f t="shared" si="33"/>
        <v>2856</v>
      </c>
      <c r="AS29" s="105">
        <f t="shared" si="12"/>
        <v>2856</v>
      </c>
      <c r="AT29" s="105">
        <v>357</v>
      </c>
      <c r="AU29" s="105">
        <v>357</v>
      </c>
      <c r="AV29" s="105">
        <v>357</v>
      </c>
      <c r="AW29" s="105">
        <v>357</v>
      </c>
      <c r="AX29" s="105">
        <v>357</v>
      </c>
      <c r="AY29" s="105">
        <v>357</v>
      </c>
      <c r="AZ29" s="105">
        <v>357</v>
      </c>
      <c r="BA29" s="105">
        <v>357</v>
      </c>
      <c r="BB29" s="105"/>
      <c r="BC29" s="105"/>
      <c r="BD29" s="105"/>
      <c r="BE29" s="105"/>
      <c r="BF29" s="74">
        <f t="shared" si="27"/>
        <v>-622.2</v>
      </c>
    </row>
    <row r="30" spans="1:58" ht="26.25" thickBot="1">
      <c r="A30" s="87" t="s">
        <v>107</v>
      </c>
      <c r="B30" s="12" t="s">
        <v>51</v>
      </c>
      <c r="C30" s="105">
        <v>36</v>
      </c>
      <c r="D30" s="105">
        <v>7</v>
      </c>
      <c r="E30" s="105">
        <f t="shared" si="29"/>
        <v>252</v>
      </c>
      <c r="F30" s="105">
        <v>622.2</v>
      </c>
      <c r="G30" s="105"/>
      <c r="H30" s="105">
        <f t="shared" si="5"/>
        <v>-622.2</v>
      </c>
      <c r="I30" s="105">
        <v>2556.8</v>
      </c>
      <c r="J30" s="105">
        <f t="shared" si="30"/>
        <v>3215.6</v>
      </c>
      <c r="K30" s="105">
        <f t="shared" si="6"/>
        <v>3215.6</v>
      </c>
      <c r="L30" s="105"/>
      <c r="M30" s="105"/>
      <c r="N30" s="105"/>
      <c r="O30" s="105"/>
      <c r="P30" s="105"/>
      <c r="Q30" s="105"/>
      <c r="R30" s="105">
        <v>2196</v>
      </c>
      <c r="S30" s="105">
        <v>219.6</v>
      </c>
      <c r="T30" s="105">
        <v>200</v>
      </c>
      <c r="U30" s="105">
        <v>200</v>
      </c>
      <c r="V30" s="105">
        <v>200</v>
      </c>
      <c r="W30" s="105">
        <v>200</v>
      </c>
      <c r="X30" s="105"/>
      <c r="Y30" s="105">
        <f t="shared" si="7"/>
        <v>36.6</v>
      </c>
      <c r="Z30" s="105">
        <v>3024</v>
      </c>
      <c r="AA30" s="105">
        <f t="shared" si="34"/>
        <v>3024</v>
      </c>
      <c r="AB30" s="105">
        <f t="shared" si="8"/>
        <v>3024</v>
      </c>
      <c r="AC30" s="105">
        <f t="shared" si="31"/>
        <v>252</v>
      </c>
      <c r="AD30" s="105">
        <f t="shared" si="40"/>
        <v>252</v>
      </c>
      <c r="AE30" s="105">
        <f t="shared" si="41"/>
        <v>252</v>
      </c>
      <c r="AF30" s="105">
        <f t="shared" si="35"/>
        <v>252</v>
      </c>
      <c r="AG30" s="105">
        <f t="shared" si="36"/>
        <v>252</v>
      </c>
      <c r="AH30" s="105">
        <f t="shared" si="28"/>
        <v>252</v>
      </c>
      <c r="AI30" s="105">
        <f t="shared" si="32"/>
        <v>252</v>
      </c>
      <c r="AJ30" s="105">
        <f t="shared" si="42"/>
        <v>252</v>
      </c>
      <c r="AK30" s="105">
        <f t="shared" si="37"/>
        <v>252</v>
      </c>
      <c r="AL30" s="105">
        <f t="shared" si="38"/>
        <v>252</v>
      </c>
      <c r="AM30" s="105">
        <f>E30</f>
        <v>252</v>
      </c>
      <c r="AN30" s="105">
        <f t="shared" si="39"/>
        <v>252</v>
      </c>
      <c r="AO30" s="105"/>
      <c r="AP30" s="105">
        <f t="shared" si="26"/>
        <v>36.6</v>
      </c>
      <c r="AQ30" s="105">
        <f t="shared" si="10"/>
        <v>2016</v>
      </c>
      <c r="AR30" s="105">
        <f t="shared" si="33"/>
        <v>1764</v>
      </c>
      <c r="AS30" s="105">
        <f t="shared" si="12"/>
        <v>1764</v>
      </c>
      <c r="AT30" s="105">
        <v>252</v>
      </c>
      <c r="AU30" s="105">
        <v>252</v>
      </c>
      <c r="AV30" s="105"/>
      <c r="AW30" s="105">
        <v>252</v>
      </c>
      <c r="AX30" s="105">
        <v>252</v>
      </c>
      <c r="AY30" s="105">
        <v>252</v>
      </c>
      <c r="AZ30" s="105">
        <v>252</v>
      </c>
      <c r="BA30" s="105">
        <v>252</v>
      </c>
      <c r="BB30" s="105"/>
      <c r="BC30" s="105"/>
      <c r="BD30" s="105"/>
      <c r="BE30" s="105"/>
      <c r="BF30" s="74">
        <f t="shared" si="27"/>
        <v>-215.4</v>
      </c>
    </row>
    <row r="31" spans="1:58" ht="26.25" thickBot="1">
      <c r="A31" s="87" t="s">
        <v>108</v>
      </c>
      <c r="B31" s="12" t="s">
        <v>52</v>
      </c>
      <c r="C31" s="105">
        <v>62</v>
      </c>
      <c r="D31" s="105">
        <v>7</v>
      </c>
      <c r="E31" s="105">
        <f t="shared" si="29"/>
        <v>434</v>
      </c>
      <c r="F31" s="105">
        <v>1071.55</v>
      </c>
      <c r="G31" s="105"/>
      <c r="H31" s="105">
        <f t="shared" si="5"/>
        <v>-1071.55</v>
      </c>
      <c r="I31" s="105">
        <v>3825.6</v>
      </c>
      <c r="J31" s="105">
        <f t="shared" si="30"/>
        <v>3762.55</v>
      </c>
      <c r="K31" s="105">
        <f t="shared" si="6"/>
        <v>3762.55</v>
      </c>
      <c r="L31" s="105"/>
      <c r="M31" s="105"/>
      <c r="N31" s="105"/>
      <c r="O31" s="105">
        <v>2584.35</v>
      </c>
      <c r="P31" s="105"/>
      <c r="Q31" s="105"/>
      <c r="R31" s="105">
        <v>378.2</v>
      </c>
      <c r="S31" s="105"/>
      <c r="T31" s="105">
        <v>200</v>
      </c>
      <c r="U31" s="105">
        <v>200</v>
      </c>
      <c r="V31" s="105">
        <v>200</v>
      </c>
      <c r="W31" s="105">
        <v>200</v>
      </c>
      <c r="X31" s="105"/>
      <c r="Y31" s="105">
        <f t="shared" si="7"/>
        <v>-1134.6</v>
      </c>
      <c r="Z31" s="105">
        <v>5208</v>
      </c>
      <c r="AA31" s="105">
        <f t="shared" si="34"/>
        <v>5208</v>
      </c>
      <c r="AB31" s="105">
        <f t="shared" si="8"/>
        <v>5208</v>
      </c>
      <c r="AC31" s="105">
        <f t="shared" si="31"/>
        <v>434</v>
      </c>
      <c r="AD31" s="105">
        <f t="shared" si="40"/>
        <v>434</v>
      </c>
      <c r="AE31" s="105">
        <f t="shared" si="41"/>
        <v>434</v>
      </c>
      <c r="AF31" s="105">
        <f t="shared" si="35"/>
        <v>434</v>
      </c>
      <c r="AG31" s="105">
        <f t="shared" si="36"/>
        <v>434</v>
      </c>
      <c r="AH31" s="105">
        <f t="shared" si="28"/>
        <v>434</v>
      </c>
      <c r="AI31" s="105">
        <f t="shared" si="32"/>
        <v>434</v>
      </c>
      <c r="AJ31" s="105">
        <f t="shared" si="42"/>
        <v>434</v>
      </c>
      <c r="AK31" s="105">
        <f t="shared" si="37"/>
        <v>434</v>
      </c>
      <c r="AL31" s="105">
        <f t="shared" si="38"/>
        <v>434</v>
      </c>
      <c r="AM31" s="105">
        <f>E31</f>
        <v>434</v>
      </c>
      <c r="AN31" s="105">
        <f t="shared" si="39"/>
        <v>434</v>
      </c>
      <c r="AO31" s="105"/>
      <c r="AP31" s="105">
        <f t="shared" si="26"/>
        <v>-1134.6</v>
      </c>
      <c r="AQ31" s="105">
        <f t="shared" si="10"/>
        <v>3472</v>
      </c>
      <c r="AR31" s="105">
        <f t="shared" si="33"/>
        <v>3038</v>
      </c>
      <c r="AS31" s="105">
        <f t="shared" si="12"/>
        <v>3038</v>
      </c>
      <c r="AT31" s="105">
        <v>434</v>
      </c>
      <c r="AU31" s="105">
        <v>434</v>
      </c>
      <c r="AV31" s="105">
        <v>434</v>
      </c>
      <c r="AW31" s="105">
        <v>434</v>
      </c>
      <c r="AX31" s="105">
        <v>434</v>
      </c>
      <c r="AY31" s="105">
        <v>434</v>
      </c>
      <c r="AZ31" s="105">
        <v>434</v>
      </c>
      <c r="BA31" s="105"/>
      <c r="BB31" s="105"/>
      <c r="BC31" s="105"/>
      <c r="BD31" s="105"/>
      <c r="BE31" s="105"/>
      <c r="BF31" s="74">
        <f t="shared" si="27"/>
        <v>-1568.6</v>
      </c>
    </row>
    <row r="32" spans="1:58" s="113" customFormat="1" ht="15">
      <c r="A32" s="111"/>
      <c r="B32" s="65" t="s">
        <v>0</v>
      </c>
      <c r="C32" s="112"/>
      <c r="D32" s="106"/>
      <c r="E32" s="112">
        <f aca="true" t="shared" si="43" ref="E32:K32">SUM(E20:E31)</f>
        <v>4145.4</v>
      </c>
      <c r="F32" s="112">
        <f t="shared" si="43"/>
        <v>10210.99</v>
      </c>
      <c r="G32" s="112">
        <f t="shared" si="43"/>
        <v>6946.26</v>
      </c>
      <c r="H32" s="106">
        <f t="shared" si="43"/>
        <v>-3264.73</v>
      </c>
      <c r="I32" s="112">
        <f t="shared" si="43"/>
        <v>38499.36</v>
      </c>
      <c r="J32" s="112">
        <f t="shared" si="43"/>
        <v>33990.43</v>
      </c>
      <c r="K32" s="112">
        <f t="shared" si="43"/>
        <v>33990.43</v>
      </c>
      <c r="L32" s="112">
        <f aca="true" t="shared" si="44" ref="L32:BA32">SUM(L20:L31)</f>
        <v>981.49</v>
      </c>
      <c r="M32" s="112">
        <f t="shared" si="44"/>
        <v>1792.07</v>
      </c>
      <c r="N32" s="112">
        <f t="shared" si="44"/>
        <v>2727.81</v>
      </c>
      <c r="O32" s="112">
        <f t="shared" si="44"/>
        <v>5714.41</v>
      </c>
      <c r="P32" s="112">
        <f t="shared" si="44"/>
        <v>1752.41</v>
      </c>
      <c r="Q32" s="112">
        <f t="shared" si="44"/>
        <v>2441.72</v>
      </c>
      <c r="R32" s="112">
        <f t="shared" si="44"/>
        <v>7211.92</v>
      </c>
      <c r="S32" s="112">
        <f t="shared" si="44"/>
        <v>2568.6</v>
      </c>
      <c r="T32" s="112">
        <f t="shared" si="44"/>
        <v>2200</v>
      </c>
      <c r="U32" s="112">
        <f t="shared" si="44"/>
        <v>2200</v>
      </c>
      <c r="V32" s="112">
        <f t="shared" si="44"/>
        <v>2200</v>
      </c>
      <c r="W32" s="112">
        <f t="shared" si="44"/>
        <v>2200</v>
      </c>
      <c r="X32" s="112">
        <f t="shared" si="44"/>
        <v>0</v>
      </c>
      <c r="Y32" s="112">
        <f t="shared" si="44"/>
        <v>-7773.66</v>
      </c>
      <c r="Z32" s="112">
        <f t="shared" si="44"/>
        <v>49744.8</v>
      </c>
      <c r="AA32" s="112">
        <f t="shared" si="44"/>
        <v>45231.2</v>
      </c>
      <c r="AB32" s="112">
        <f t="shared" si="44"/>
        <v>45231.2</v>
      </c>
      <c r="AC32" s="112">
        <f t="shared" si="44"/>
        <v>3719.8</v>
      </c>
      <c r="AD32" s="112">
        <f t="shared" si="44"/>
        <v>3719.8</v>
      </c>
      <c r="AE32" s="112">
        <f t="shared" si="44"/>
        <v>3361.4</v>
      </c>
      <c r="AF32" s="112">
        <f t="shared" si="44"/>
        <v>3474.1</v>
      </c>
      <c r="AG32" s="112">
        <f t="shared" si="44"/>
        <v>3474.1</v>
      </c>
      <c r="AH32" s="112">
        <f t="shared" si="44"/>
        <v>4145.4</v>
      </c>
      <c r="AI32" s="112">
        <f t="shared" si="44"/>
        <v>5720.4</v>
      </c>
      <c r="AJ32" s="112">
        <f t="shared" si="44"/>
        <v>3719.8</v>
      </c>
      <c r="AK32" s="112">
        <f t="shared" si="44"/>
        <v>3474.1</v>
      </c>
      <c r="AL32" s="112">
        <f t="shared" si="44"/>
        <v>3474.1</v>
      </c>
      <c r="AM32" s="112">
        <f t="shared" si="44"/>
        <v>3474.1</v>
      </c>
      <c r="AN32" s="112">
        <f t="shared" si="44"/>
        <v>3474.1</v>
      </c>
      <c r="AO32" s="112">
        <f t="shared" si="44"/>
        <v>0</v>
      </c>
      <c r="AP32" s="112">
        <f t="shared" si="44"/>
        <v>-12287.26</v>
      </c>
      <c r="AQ32" s="112">
        <f t="shared" si="44"/>
        <v>33163.2</v>
      </c>
      <c r="AR32" s="112">
        <f t="shared" si="44"/>
        <v>25768.4</v>
      </c>
      <c r="AS32" s="112">
        <f t="shared" si="44"/>
        <v>25768.4</v>
      </c>
      <c r="AT32" s="112">
        <f t="shared" si="44"/>
        <v>3361.4</v>
      </c>
      <c r="AU32" s="112">
        <f t="shared" si="44"/>
        <v>3000.2</v>
      </c>
      <c r="AV32" s="112">
        <f t="shared" si="44"/>
        <v>2748.2</v>
      </c>
      <c r="AW32" s="112">
        <f t="shared" si="44"/>
        <v>3361.4</v>
      </c>
      <c r="AX32" s="112">
        <f t="shared" si="44"/>
        <v>2754.5</v>
      </c>
      <c r="AY32" s="112">
        <f t="shared" si="44"/>
        <v>3000.2</v>
      </c>
      <c r="AZ32" s="112">
        <f t="shared" si="44"/>
        <v>4433.8</v>
      </c>
      <c r="BA32" s="112">
        <f t="shared" si="44"/>
        <v>3108.7</v>
      </c>
      <c r="BB32" s="112"/>
      <c r="BC32" s="112">
        <f>SUM(BC20:BC31)</f>
        <v>0</v>
      </c>
      <c r="BD32" s="112">
        <f>SUM(BD20:BD31)</f>
        <v>0</v>
      </c>
      <c r="BE32" s="112">
        <f>SUM(BE20:BE31)</f>
        <v>0</v>
      </c>
      <c r="BF32" s="78">
        <f>SUM(BF20:BF31)</f>
        <v>-19682.06</v>
      </c>
    </row>
    <row r="33" spans="1:58" s="93" customFormat="1" ht="15.75">
      <c r="A33" s="94">
        <v>78</v>
      </c>
      <c r="B33" s="12"/>
      <c r="C33" s="114"/>
      <c r="D33" s="105"/>
      <c r="E33" s="105"/>
      <c r="F33" s="105"/>
      <c r="G33" s="105"/>
      <c r="H33" s="105">
        <f t="shared" si="5"/>
        <v>0</v>
      </c>
      <c r="I33" s="105"/>
      <c r="J33" s="105"/>
      <c r="K33" s="105">
        <f t="shared" si="6"/>
        <v>0</v>
      </c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>
        <f t="shared" si="7"/>
        <v>0</v>
      </c>
      <c r="Z33" s="105"/>
      <c r="AA33" s="105"/>
      <c r="AB33" s="105">
        <f t="shared" si="8"/>
        <v>0</v>
      </c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>
        <f aca="true" t="shared" si="45" ref="AP33:AP45">Y33+AA33-Z33</f>
        <v>0</v>
      </c>
      <c r="AQ33" s="105">
        <f t="shared" si="10"/>
        <v>0</v>
      </c>
      <c r="AR33" s="105">
        <f t="shared" si="33"/>
        <v>0</v>
      </c>
      <c r="AS33" s="105">
        <f t="shared" si="12"/>
        <v>0</v>
      </c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74">
        <f aca="true" t="shared" si="46" ref="BF33:BF45">AP33+AR33-AQ33</f>
        <v>0</v>
      </c>
    </row>
    <row r="34" spans="1:58" s="93" customFormat="1" ht="26.25" hidden="1" thickBot="1">
      <c r="A34" s="86" t="s">
        <v>109</v>
      </c>
      <c r="B34" s="12" t="s">
        <v>6</v>
      </c>
      <c r="C34" s="105">
        <v>60.8</v>
      </c>
      <c r="D34" s="105">
        <v>7</v>
      </c>
      <c r="E34" s="105">
        <f>C34*D34</f>
        <v>425.6</v>
      </c>
      <c r="F34" s="105">
        <v>1050.84</v>
      </c>
      <c r="G34" s="105">
        <v>1112.64</v>
      </c>
      <c r="H34" s="105">
        <f t="shared" si="5"/>
        <v>61.8</v>
      </c>
      <c r="I34" s="105">
        <v>4267.04</v>
      </c>
      <c r="J34" s="105">
        <f>K34</f>
        <v>4205.24</v>
      </c>
      <c r="K34" s="105">
        <f>SUM(L34:X34)</f>
        <v>4205.24</v>
      </c>
      <c r="L34" s="105">
        <v>370.88</v>
      </c>
      <c r="M34" s="105">
        <v>370.88</v>
      </c>
      <c r="N34" s="105">
        <v>370.88</v>
      </c>
      <c r="O34" s="105">
        <v>309.08</v>
      </c>
      <c r="P34" s="105">
        <v>370.88</v>
      </c>
      <c r="Q34" s="105">
        <v>370.88</v>
      </c>
      <c r="R34" s="105">
        <v>370.88</v>
      </c>
      <c r="S34" s="105">
        <v>370.88</v>
      </c>
      <c r="T34" s="105">
        <v>200</v>
      </c>
      <c r="U34" s="105">
        <v>200</v>
      </c>
      <c r="V34" s="105">
        <v>200</v>
      </c>
      <c r="W34" s="105">
        <v>200</v>
      </c>
      <c r="X34" s="105">
        <v>500</v>
      </c>
      <c r="Y34" s="105">
        <f t="shared" si="7"/>
        <v>0</v>
      </c>
      <c r="Z34" s="105">
        <f>C34*D34*12</f>
        <v>5107.2</v>
      </c>
      <c r="AA34" s="105">
        <f>AB34</f>
        <v>5107.2</v>
      </c>
      <c r="AB34" s="105">
        <f t="shared" si="8"/>
        <v>5107.2</v>
      </c>
      <c r="AC34" s="105">
        <f>E34</f>
        <v>425.6</v>
      </c>
      <c r="AD34" s="105">
        <f>E34</f>
        <v>425.6</v>
      </c>
      <c r="AE34" s="105">
        <f>E34</f>
        <v>425.6</v>
      </c>
      <c r="AF34" s="105">
        <f>E34</f>
        <v>425.6</v>
      </c>
      <c r="AG34" s="105">
        <f>E34</f>
        <v>425.6</v>
      </c>
      <c r="AH34" s="105">
        <f>E34</f>
        <v>425.6</v>
      </c>
      <c r="AI34" s="105">
        <f>E34</f>
        <v>425.6</v>
      </c>
      <c r="AJ34" s="105">
        <f>E34</f>
        <v>425.6</v>
      </c>
      <c r="AK34" s="105">
        <f aca="true" t="shared" si="47" ref="AK34:AK44">E34</f>
        <v>425.6</v>
      </c>
      <c r="AL34" s="105">
        <f>E34</f>
        <v>425.6</v>
      </c>
      <c r="AM34" s="105">
        <f>E34</f>
        <v>425.6</v>
      </c>
      <c r="AN34" s="105">
        <f>E34</f>
        <v>425.6</v>
      </c>
      <c r="AO34" s="105"/>
      <c r="AP34" s="105">
        <f t="shared" si="45"/>
        <v>0</v>
      </c>
      <c r="AQ34" s="105">
        <f t="shared" si="10"/>
        <v>3404.8</v>
      </c>
      <c r="AR34" s="105">
        <f t="shared" si="33"/>
        <v>3404.8</v>
      </c>
      <c r="AS34" s="105">
        <f t="shared" si="12"/>
        <v>3404.8</v>
      </c>
      <c r="AT34" s="105">
        <v>425.6</v>
      </c>
      <c r="AU34" s="105">
        <v>425.6</v>
      </c>
      <c r="AV34" s="105">
        <v>425.6</v>
      </c>
      <c r="AW34" s="105">
        <v>425.6</v>
      </c>
      <c r="AX34" s="105">
        <v>425.6</v>
      </c>
      <c r="AY34" s="105">
        <v>425.6</v>
      </c>
      <c r="AZ34" s="105">
        <v>425.6</v>
      </c>
      <c r="BA34" s="105">
        <v>425.6</v>
      </c>
      <c r="BB34" s="105"/>
      <c r="BC34" s="105"/>
      <c r="BD34" s="105"/>
      <c r="BE34" s="105"/>
      <c r="BF34" s="74">
        <f t="shared" si="46"/>
        <v>0</v>
      </c>
    </row>
    <row r="35" spans="1:58" ht="26.25" thickBot="1">
      <c r="A35" s="87" t="s">
        <v>110</v>
      </c>
      <c r="B35" s="12" t="s">
        <v>7</v>
      </c>
      <c r="C35" s="107">
        <v>35.1</v>
      </c>
      <c r="D35" s="105">
        <v>7</v>
      </c>
      <c r="E35" s="105">
        <f aca="true" t="shared" si="48" ref="E35:E45">C35*D35</f>
        <v>245.7</v>
      </c>
      <c r="F35" s="105">
        <v>606.63</v>
      </c>
      <c r="G35" s="105">
        <v>392.52</v>
      </c>
      <c r="H35" s="105">
        <f t="shared" si="5"/>
        <v>-214.11</v>
      </c>
      <c r="I35" s="105">
        <v>3012.88</v>
      </c>
      <c r="J35" s="105">
        <f aca="true" t="shared" si="49" ref="J35:J45">K35</f>
        <v>3012.88</v>
      </c>
      <c r="K35" s="105">
        <f aca="true" t="shared" si="50" ref="K35:K45">SUM(L35:X35)</f>
        <v>3012.88</v>
      </c>
      <c r="L35" s="105">
        <v>214.11</v>
      </c>
      <c r="M35" s="105">
        <v>214.11</v>
      </c>
      <c r="N35" s="105">
        <v>214.11</v>
      </c>
      <c r="O35" s="105">
        <v>214.11</v>
      </c>
      <c r="P35" s="105">
        <v>214.11</v>
      </c>
      <c r="Q35" s="105">
        <v>214.11</v>
      </c>
      <c r="R35" s="105">
        <v>214.11</v>
      </c>
      <c r="S35" s="105">
        <v>214.11</v>
      </c>
      <c r="T35" s="105">
        <v>200</v>
      </c>
      <c r="U35" s="105">
        <v>200</v>
      </c>
      <c r="V35" s="105">
        <v>200</v>
      </c>
      <c r="W35" s="105">
        <v>200</v>
      </c>
      <c r="X35" s="105">
        <v>500</v>
      </c>
      <c r="Y35" s="105">
        <f t="shared" si="7"/>
        <v>-214.11</v>
      </c>
      <c r="Z35" s="105">
        <f aca="true" t="shared" si="51" ref="Z35:Z59">C35*D35*12</f>
        <v>2948.4</v>
      </c>
      <c r="AA35" s="105">
        <f aca="true" t="shared" si="52" ref="AA35:AA45">AB35</f>
        <v>2948.4</v>
      </c>
      <c r="AB35" s="105">
        <f t="shared" si="8"/>
        <v>2948.4</v>
      </c>
      <c r="AC35" s="105">
        <f>E35</f>
        <v>245.7</v>
      </c>
      <c r="AD35" s="105">
        <f>E35</f>
        <v>245.7</v>
      </c>
      <c r="AE35" s="105">
        <f>E35</f>
        <v>245.7</v>
      </c>
      <c r="AF35" s="105">
        <f>E35</f>
        <v>245.7</v>
      </c>
      <c r="AG35" s="105">
        <f>E35</f>
        <v>245.7</v>
      </c>
      <c r="AH35" s="105">
        <f>E35</f>
        <v>245.7</v>
      </c>
      <c r="AI35" s="105">
        <f>E35</f>
        <v>245.7</v>
      </c>
      <c r="AJ35" s="105">
        <f>E35</f>
        <v>245.7</v>
      </c>
      <c r="AK35" s="105">
        <f t="shared" si="47"/>
        <v>245.7</v>
      </c>
      <c r="AL35" s="105">
        <f>E35</f>
        <v>245.7</v>
      </c>
      <c r="AM35" s="105">
        <f>E35</f>
        <v>245.7</v>
      </c>
      <c r="AN35" s="105">
        <f>E35</f>
        <v>245.7</v>
      </c>
      <c r="AO35" s="105"/>
      <c r="AP35" s="105">
        <f t="shared" si="45"/>
        <v>-214.11</v>
      </c>
      <c r="AQ35" s="105">
        <f t="shared" si="10"/>
        <v>1965.6</v>
      </c>
      <c r="AR35" s="105">
        <f t="shared" si="33"/>
        <v>1719.9</v>
      </c>
      <c r="AS35" s="105">
        <f t="shared" si="12"/>
        <v>1719.9</v>
      </c>
      <c r="AT35" s="105"/>
      <c r="AU35" s="105">
        <v>245.7</v>
      </c>
      <c r="AV35" s="105">
        <v>245.7</v>
      </c>
      <c r="AW35" s="105">
        <v>245.7</v>
      </c>
      <c r="AX35" s="105">
        <v>245.7</v>
      </c>
      <c r="AY35" s="105">
        <v>245.7</v>
      </c>
      <c r="AZ35" s="105">
        <v>245.7</v>
      </c>
      <c r="BA35" s="105">
        <v>245.7</v>
      </c>
      <c r="BB35" s="105"/>
      <c r="BC35" s="105"/>
      <c r="BD35" s="105"/>
      <c r="BE35" s="105"/>
      <c r="BF35" s="74">
        <f t="shared" si="46"/>
        <v>-459.81</v>
      </c>
    </row>
    <row r="36" spans="1:58" ht="26.25" hidden="1" thickBot="1">
      <c r="A36" s="87" t="s">
        <v>111</v>
      </c>
      <c r="B36" s="12" t="s">
        <v>8</v>
      </c>
      <c r="C36" s="107">
        <v>52.7</v>
      </c>
      <c r="D36" s="105">
        <v>7</v>
      </c>
      <c r="E36" s="105">
        <f t="shared" si="48"/>
        <v>368.9</v>
      </c>
      <c r="F36" s="105">
        <v>910.81</v>
      </c>
      <c r="G36" s="105">
        <v>589.34</v>
      </c>
      <c r="H36" s="105">
        <f t="shared" si="5"/>
        <v>-321.47</v>
      </c>
      <c r="I36" s="105">
        <v>3871.76</v>
      </c>
      <c r="J36" s="105">
        <f t="shared" si="49"/>
        <v>4193.23</v>
      </c>
      <c r="K36" s="105">
        <f t="shared" si="50"/>
        <v>4193.23</v>
      </c>
      <c r="L36" s="105">
        <v>321.47</v>
      </c>
      <c r="M36" s="105">
        <v>321.47</v>
      </c>
      <c r="N36" s="105">
        <v>642.94</v>
      </c>
      <c r="O36" s="105">
        <v>321.47</v>
      </c>
      <c r="P36" s="105">
        <v>321.47</v>
      </c>
      <c r="Q36" s="105">
        <v>321.47</v>
      </c>
      <c r="R36" s="105">
        <v>321.47</v>
      </c>
      <c r="S36" s="105">
        <v>321.47</v>
      </c>
      <c r="T36" s="105">
        <v>200</v>
      </c>
      <c r="U36" s="105">
        <v>200</v>
      </c>
      <c r="V36" s="105">
        <v>200</v>
      </c>
      <c r="W36" s="105">
        <v>200</v>
      </c>
      <c r="X36" s="105">
        <v>500</v>
      </c>
      <c r="Y36" s="105">
        <f t="shared" si="7"/>
        <v>0</v>
      </c>
      <c r="Z36" s="105">
        <f t="shared" si="51"/>
        <v>4426.8</v>
      </c>
      <c r="AA36" s="105">
        <f t="shared" si="52"/>
        <v>4426.8</v>
      </c>
      <c r="AB36" s="105">
        <f t="shared" si="8"/>
        <v>4426.8</v>
      </c>
      <c r="AC36" s="105">
        <f>E36</f>
        <v>368.9</v>
      </c>
      <c r="AD36" s="105">
        <f>E36</f>
        <v>368.9</v>
      </c>
      <c r="AE36" s="105">
        <f>E36</f>
        <v>368.9</v>
      </c>
      <c r="AF36" s="105">
        <f>E36</f>
        <v>368.9</v>
      </c>
      <c r="AG36" s="105">
        <f>E36</f>
        <v>368.9</v>
      </c>
      <c r="AH36" s="105">
        <f>E36</f>
        <v>368.9</v>
      </c>
      <c r="AI36" s="105">
        <f>E36</f>
        <v>368.9</v>
      </c>
      <c r="AJ36" s="105">
        <f>E36</f>
        <v>368.9</v>
      </c>
      <c r="AK36" s="105">
        <f t="shared" si="47"/>
        <v>368.9</v>
      </c>
      <c r="AL36" s="105">
        <f>E36</f>
        <v>368.9</v>
      </c>
      <c r="AM36" s="105">
        <f>E36</f>
        <v>368.9</v>
      </c>
      <c r="AN36" s="105">
        <f>E36</f>
        <v>368.9</v>
      </c>
      <c r="AO36" s="105"/>
      <c r="AP36" s="105">
        <f t="shared" si="45"/>
        <v>0</v>
      </c>
      <c r="AQ36" s="105">
        <f t="shared" si="10"/>
        <v>2951.2</v>
      </c>
      <c r="AR36" s="105">
        <f t="shared" si="33"/>
        <v>2951.2</v>
      </c>
      <c r="AS36" s="105">
        <f t="shared" si="12"/>
        <v>2951.2</v>
      </c>
      <c r="AT36" s="105">
        <v>368.9</v>
      </c>
      <c r="AU36" s="105">
        <v>368.9</v>
      </c>
      <c r="AV36" s="105">
        <v>368.9</v>
      </c>
      <c r="AW36" s="105">
        <v>368.9</v>
      </c>
      <c r="AX36" s="105">
        <v>368.9</v>
      </c>
      <c r="AY36" s="105">
        <v>368.9</v>
      </c>
      <c r="AZ36" s="105">
        <v>368.9</v>
      </c>
      <c r="BA36" s="105">
        <v>368.9</v>
      </c>
      <c r="BB36" s="105"/>
      <c r="BC36" s="105"/>
      <c r="BD36" s="105"/>
      <c r="BE36" s="105"/>
      <c r="BF36" s="74">
        <f t="shared" si="46"/>
        <v>0</v>
      </c>
    </row>
    <row r="37" spans="1:58" ht="26.25" hidden="1" thickBot="1">
      <c r="A37" s="87" t="s">
        <v>76</v>
      </c>
      <c r="B37" s="12" t="s">
        <v>46</v>
      </c>
      <c r="C37" s="107">
        <v>60.8</v>
      </c>
      <c r="D37" s="105">
        <v>7</v>
      </c>
      <c r="E37" s="105">
        <f t="shared" si="48"/>
        <v>425.6</v>
      </c>
      <c r="F37" s="105">
        <v>1050.84</v>
      </c>
      <c r="G37" s="105">
        <v>679.96</v>
      </c>
      <c r="H37" s="105">
        <f t="shared" si="5"/>
        <v>-370.88</v>
      </c>
      <c r="I37" s="105">
        <v>4267.04</v>
      </c>
      <c r="J37" s="105">
        <f t="shared" si="49"/>
        <v>4466.64</v>
      </c>
      <c r="K37" s="105">
        <f t="shared" si="50"/>
        <v>4466.64</v>
      </c>
      <c r="L37" s="105"/>
      <c r="M37" s="105">
        <v>741.76</v>
      </c>
      <c r="N37" s="105">
        <v>370.88</v>
      </c>
      <c r="O37" s="105"/>
      <c r="P37" s="105"/>
      <c r="Q37" s="105"/>
      <c r="R37" s="105">
        <v>1484</v>
      </c>
      <c r="S37" s="105">
        <v>344.4</v>
      </c>
      <c r="T37" s="105">
        <v>425.6</v>
      </c>
      <c r="U37" s="105">
        <v>200</v>
      </c>
      <c r="V37" s="105">
        <v>200</v>
      </c>
      <c r="W37" s="105">
        <v>200</v>
      </c>
      <c r="X37" s="105">
        <v>500</v>
      </c>
      <c r="Y37" s="105">
        <f t="shared" si="7"/>
        <v>-171.28</v>
      </c>
      <c r="Z37" s="105">
        <f t="shared" si="51"/>
        <v>5107.2</v>
      </c>
      <c r="AA37" s="105">
        <f t="shared" si="52"/>
        <v>5600.6</v>
      </c>
      <c r="AB37" s="105">
        <f t="shared" si="8"/>
        <v>5600.6</v>
      </c>
      <c r="AC37" s="105"/>
      <c r="AD37" s="105">
        <v>1200</v>
      </c>
      <c r="AE37" s="105"/>
      <c r="AF37" s="105"/>
      <c r="AG37" s="105">
        <v>1000</v>
      </c>
      <c r="AH37" s="105"/>
      <c r="AI37" s="105"/>
      <c r="AJ37" s="105">
        <v>1700</v>
      </c>
      <c r="AK37" s="105">
        <f t="shared" si="47"/>
        <v>425.6</v>
      </c>
      <c r="AL37" s="105"/>
      <c r="AM37" s="105">
        <v>850</v>
      </c>
      <c r="AN37" s="105">
        <v>425</v>
      </c>
      <c r="AO37" s="105"/>
      <c r="AP37" s="105">
        <f t="shared" si="45"/>
        <v>322.12</v>
      </c>
      <c r="AQ37" s="105">
        <f t="shared" si="10"/>
        <v>3404.8</v>
      </c>
      <c r="AR37" s="105">
        <f t="shared" si="33"/>
        <v>3404.8</v>
      </c>
      <c r="AS37" s="105">
        <f t="shared" si="12"/>
        <v>3404.8</v>
      </c>
      <c r="AT37" s="105">
        <v>425</v>
      </c>
      <c r="AU37" s="105">
        <v>425.6</v>
      </c>
      <c r="AV37" s="105">
        <v>425.6</v>
      </c>
      <c r="AW37" s="105"/>
      <c r="AX37" s="105"/>
      <c r="AY37" s="105"/>
      <c r="AZ37" s="105">
        <v>1703</v>
      </c>
      <c r="BA37" s="105">
        <v>425.6</v>
      </c>
      <c r="BB37" s="105"/>
      <c r="BC37" s="105"/>
      <c r="BD37" s="105"/>
      <c r="BE37" s="105"/>
      <c r="BF37" s="74">
        <f t="shared" si="46"/>
        <v>322.12</v>
      </c>
    </row>
    <row r="38" spans="1:58" ht="16.5" thickBot="1">
      <c r="A38" s="87" t="s">
        <v>77</v>
      </c>
      <c r="B38" s="12" t="s">
        <v>47</v>
      </c>
      <c r="C38" s="107">
        <v>35.1</v>
      </c>
      <c r="D38" s="105">
        <v>7</v>
      </c>
      <c r="E38" s="105">
        <f t="shared" si="48"/>
        <v>245.7</v>
      </c>
      <c r="F38" s="105">
        <v>606.63</v>
      </c>
      <c r="G38" s="105">
        <v>428.22</v>
      </c>
      <c r="H38" s="105">
        <f t="shared" si="5"/>
        <v>-178.41</v>
      </c>
      <c r="I38" s="105">
        <v>3012.88</v>
      </c>
      <c r="J38" s="105">
        <f t="shared" si="49"/>
        <v>1877.07</v>
      </c>
      <c r="K38" s="105">
        <f t="shared" si="50"/>
        <v>1877.07</v>
      </c>
      <c r="L38" s="105"/>
      <c r="M38" s="105">
        <v>214.11</v>
      </c>
      <c r="N38" s="105"/>
      <c r="O38" s="105"/>
      <c r="P38" s="105">
        <v>606.63</v>
      </c>
      <c r="Q38" s="105">
        <v>214.11</v>
      </c>
      <c r="R38" s="105">
        <v>214.11</v>
      </c>
      <c r="S38" s="105">
        <v>214.11</v>
      </c>
      <c r="T38" s="105">
        <v>214</v>
      </c>
      <c r="U38" s="105"/>
      <c r="V38" s="105">
        <v>200</v>
      </c>
      <c r="W38" s="105"/>
      <c r="X38" s="105"/>
      <c r="Y38" s="105">
        <f t="shared" si="7"/>
        <v>-1314.22</v>
      </c>
      <c r="Z38" s="105">
        <f t="shared" si="51"/>
        <v>2948.4</v>
      </c>
      <c r="AA38" s="105">
        <f t="shared" si="52"/>
        <v>2948.4</v>
      </c>
      <c r="AB38" s="105">
        <f t="shared" si="8"/>
        <v>2948.4</v>
      </c>
      <c r="AC38" s="105">
        <f aca="true" t="shared" si="53" ref="AC38:AC45">E38</f>
        <v>245.7</v>
      </c>
      <c r="AD38" s="105">
        <f aca="true" t="shared" si="54" ref="AD38:AD45">E38</f>
        <v>245.7</v>
      </c>
      <c r="AE38" s="105">
        <f aca="true" t="shared" si="55" ref="AE38:AE45">E38</f>
        <v>245.7</v>
      </c>
      <c r="AF38" s="105">
        <f aca="true" t="shared" si="56" ref="AF38:AF45">E38</f>
        <v>245.7</v>
      </c>
      <c r="AG38" s="105">
        <f aca="true" t="shared" si="57" ref="AG38:AG45">E38</f>
        <v>245.7</v>
      </c>
      <c r="AH38" s="105">
        <f>E38</f>
        <v>245.7</v>
      </c>
      <c r="AI38" s="105">
        <f aca="true" t="shared" si="58" ref="AI38:AI43">E38</f>
        <v>245.7</v>
      </c>
      <c r="AJ38" s="105">
        <f>E38</f>
        <v>245.7</v>
      </c>
      <c r="AK38" s="105">
        <f t="shared" si="47"/>
        <v>245.7</v>
      </c>
      <c r="AL38" s="105">
        <f aca="true" t="shared" si="59" ref="AL38:AL44">E38</f>
        <v>245.7</v>
      </c>
      <c r="AM38" s="105">
        <f aca="true" t="shared" si="60" ref="AM38:AM45">E38</f>
        <v>245.7</v>
      </c>
      <c r="AN38" s="105">
        <f aca="true" t="shared" si="61" ref="AN38:AN45">E38</f>
        <v>245.7</v>
      </c>
      <c r="AO38" s="105"/>
      <c r="AP38" s="105">
        <f t="shared" si="45"/>
        <v>-1314.22</v>
      </c>
      <c r="AQ38" s="105">
        <f t="shared" si="10"/>
        <v>1965.6</v>
      </c>
      <c r="AR38" s="105">
        <f t="shared" si="33"/>
        <v>982.8</v>
      </c>
      <c r="AS38" s="105">
        <f t="shared" si="12"/>
        <v>982.8</v>
      </c>
      <c r="AT38" s="105">
        <v>245.7</v>
      </c>
      <c r="AU38" s="105">
        <v>245.7</v>
      </c>
      <c r="AV38" s="105">
        <v>245.7</v>
      </c>
      <c r="AW38" s="105">
        <v>245.7</v>
      </c>
      <c r="AX38" s="105"/>
      <c r="AY38" s="105"/>
      <c r="AZ38" s="105"/>
      <c r="BA38" s="105"/>
      <c r="BB38" s="105"/>
      <c r="BC38" s="105"/>
      <c r="BD38" s="105"/>
      <c r="BE38" s="105"/>
      <c r="BF38" s="74">
        <f t="shared" si="46"/>
        <v>-2297.02</v>
      </c>
    </row>
    <row r="39" spans="1:58" ht="16.5" hidden="1" thickBot="1">
      <c r="A39" s="87" t="s">
        <v>78</v>
      </c>
      <c r="B39" s="12" t="s">
        <v>59</v>
      </c>
      <c r="C39" s="107">
        <v>52.7</v>
      </c>
      <c r="D39" s="105">
        <v>7</v>
      </c>
      <c r="E39" s="105">
        <f t="shared" si="48"/>
        <v>368.9</v>
      </c>
      <c r="F39" s="105">
        <v>884.91</v>
      </c>
      <c r="G39" s="105"/>
      <c r="H39" s="105">
        <f>G39-F39</f>
        <v>-884.91</v>
      </c>
      <c r="I39" s="105">
        <v>3871.76</v>
      </c>
      <c r="J39" s="105">
        <f t="shared" si="49"/>
        <v>4836.17</v>
      </c>
      <c r="K39" s="105">
        <f t="shared" si="50"/>
        <v>4836.17</v>
      </c>
      <c r="L39" s="105"/>
      <c r="M39" s="105"/>
      <c r="N39" s="105"/>
      <c r="O39" s="105"/>
      <c r="P39" s="105"/>
      <c r="Q39" s="105"/>
      <c r="R39" s="105"/>
      <c r="S39" s="105">
        <v>3536.17</v>
      </c>
      <c r="T39" s="105">
        <v>200</v>
      </c>
      <c r="U39" s="105">
        <v>200</v>
      </c>
      <c r="V39" s="105">
        <v>200</v>
      </c>
      <c r="W39" s="105">
        <v>200</v>
      </c>
      <c r="X39" s="105">
        <v>500</v>
      </c>
      <c r="Y39" s="105">
        <f t="shared" si="7"/>
        <v>79.5</v>
      </c>
      <c r="Z39" s="105">
        <f t="shared" si="51"/>
        <v>4426.8</v>
      </c>
      <c r="AA39" s="105">
        <f t="shared" si="52"/>
        <v>4426.8</v>
      </c>
      <c r="AB39" s="105">
        <f t="shared" si="8"/>
        <v>4426.8</v>
      </c>
      <c r="AC39" s="105">
        <f t="shared" si="53"/>
        <v>368.9</v>
      </c>
      <c r="AD39" s="105">
        <f t="shared" si="54"/>
        <v>368.9</v>
      </c>
      <c r="AE39" s="105">
        <f t="shared" si="55"/>
        <v>368.9</v>
      </c>
      <c r="AF39" s="105">
        <f t="shared" si="56"/>
        <v>368.9</v>
      </c>
      <c r="AG39" s="105">
        <f t="shared" si="57"/>
        <v>368.9</v>
      </c>
      <c r="AH39" s="105">
        <f>E39</f>
        <v>368.9</v>
      </c>
      <c r="AI39" s="105">
        <f t="shared" si="58"/>
        <v>368.9</v>
      </c>
      <c r="AJ39" s="105">
        <f aca="true" t="shared" si="62" ref="AJ39:AJ45">E39</f>
        <v>368.9</v>
      </c>
      <c r="AK39" s="105">
        <f t="shared" si="47"/>
        <v>368.9</v>
      </c>
      <c r="AL39" s="105">
        <f t="shared" si="59"/>
        <v>368.9</v>
      </c>
      <c r="AM39" s="105">
        <f t="shared" si="60"/>
        <v>368.9</v>
      </c>
      <c r="AN39" s="105">
        <f t="shared" si="61"/>
        <v>368.9</v>
      </c>
      <c r="AO39" s="105"/>
      <c r="AP39" s="105">
        <f t="shared" si="45"/>
        <v>79.5</v>
      </c>
      <c r="AQ39" s="105">
        <f t="shared" si="10"/>
        <v>2951.2</v>
      </c>
      <c r="AR39" s="105">
        <f t="shared" si="33"/>
        <v>2951.2</v>
      </c>
      <c r="AS39" s="105">
        <f t="shared" si="12"/>
        <v>2951.2</v>
      </c>
      <c r="AT39" s="105">
        <v>368.9</v>
      </c>
      <c r="AU39" s="105">
        <v>368.9</v>
      </c>
      <c r="AV39" s="105">
        <v>368.9</v>
      </c>
      <c r="AW39" s="105">
        <v>368.9</v>
      </c>
      <c r="AX39" s="105">
        <v>368.9</v>
      </c>
      <c r="AY39" s="105">
        <v>368.9</v>
      </c>
      <c r="AZ39" s="105">
        <v>368.9</v>
      </c>
      <c r="BA39" s="105">
        <v>368.9</v>
      </c>
      <c r="BB39" s="105"/>
      <c r="BC39" s="105"/>
      <c r="BD39" s="105"/>
      <c r="BE39" s="105"/>
      <c r="BF39" s="74">
        <f t="shared" si="46"/>
        <v>79.5</v>
      </c>
    </row>
    <row r="40" spans="1:58" ht="26.25" hidden="1" thickBot="1">
      <c r="A40" s="87" t="s">
        <v>101</v>
      </c>
      <c r="B40" s="12" t="s">
        <v>9</v>
      </c>
      <c r="C40" s="105">
        <v>51</v>
      </c>
      <c r="D40" s="105">
        <v>7</v>
      </c>
      <c r="E40" s="105">
        <f t="shared" si="48"/>
        <v>357</v>
      </c>
      <c r="F40" s="105">
        <v>881.45</v>
      </c>
      <c r="G40" s="105">
        <v>881.45</v>
      </c>
      <c r="H40" s="105">
        <f>G40-F40</f>
        <v>0</v>
      </c>
      <c r="I40" s="105">
        <v>3788.8</v>
      </c>
      <c r="J40" s="105">
        <f t="shared" si="49"/>
        <v>3477.73</v>
      </c>
      <c r="K40" s="105">
        <f t="shared" si="50"/>
        <v>3477.73</v>
      </c>
      <c r="L40" s="105">
        <v>311.11</v>
      </c>
      <c r="M40" s="105"/>
      <c r="N40" s="105">
        <v>311.11</v>
      </c>
      <c r="O40" s="105">
        <v>311.11</v>
      </c>
      <c r="P40" s="105">
        <v>311.1</v>
      </c>
      <c r="Q40" s="105">
        <v>311.1</v>
      </c>
      <c r="R40" s="105">
        <v>311.1</v>
      </c>
      <c r="S40" s="105">
        <v>311.1</v>
      </c>
      <c r="T40" s="105">
        <v>200</v>
      </c>
      <c r="U40" s="105">
        <v>200</v>
      </c>
      <c r="V40" s="105">
        <v>200</v>
      </c>
      <c r="W40" s="105">
        <v>200</v>
      </c>
      <c r="X40" s="105">
        <v>500</v>
      </c>
      <c r="Y40" s="105">
        <f t="shared" si="7"/>
        <v>-311.07</v>
      </c>
      <c r="Z40" s="105">
        <f t="shared" si="51"/>
        <v>4284</v>
      </c>
      <c r="AA40" s="105">
        <f t="shared" si="52"/>
        <v>4284</v>
      </c>
      <c r="AB40" s="105">
        <f t="shared" si="8"/>
        <v>4284</v>
      </c>
      <c r="AC40" s="105">
        <f t="shared" si="53"/>
        <v>357</v>
      </c>
      <c r="AD40" s="105">
        <f t="shared" si="54"/>
        <v>357</v>
      </c>
      <c r="AE40" s="105">
        <f t="shared" si="55"/>
        <v>357</v>
      </c>
      <c r="AF40" s="105">
        <f t="shared" si="56"/>
        <v>357</v>
      </c>
      <c r="AG40" s="105">
        <f t="shared" si="57"/>
        <v>357</v>
      </c>
      <c r="AH40" s="105">
        <f>E40</f>
        <v>357</v>
      </c>
      <c r="AI40" s="105">
        <f t="shared" si="58"/>
        <v>357</v>
      </c>
      <c r="AJ40" s="105">
        <f t="shared" si="62"/>
        <v>357</v>
      </c>
      <c r="AK40" s="105">
        <f t="shared" si="47"/>
        <v>357</v>
      </c>
      <c r="AL40" s="105">
        <f t="shared" si="59"/>
        <v>357</v>
      </c>
      <c r="AM40" s="105">
        <f t="shared" si="60"/>
        <v>357</v>
      </c>
      <c r="AN40" s="105">
        <f t="shared" si="61"/>
        <v>357</v>
      </c>
      <c r="AO40" s="105"/>
      <c r="AP40" s="105">
        <f t="shared" si="45"/>
        <v>-311.07</v>
      </c>
      <c r="AQ40" s="105">
        <f t="shared" si="10"/>
        <v>2856</v>
      </c>
      <c r="AR40" s="105">
        <f t="shared" si="33"/>
        <v>3167</v>
      </c>
      <c r="AS40" s="105">
        <f t="shared" si="12"/>
        <v>3167</v>
      </c>
      <c r="AT40" s="105">
        <v>357</v>
      </c>
      <c r="AU40" s="105">
        <v>357</v>
      </c>
      <c r="AV40" s="105">
        <v>357</v>
      </c>
      <c r="AW40" s="105">
        <v>357</v>
      </c>
      <c r="AX40" s="105">
        <v>668</v>
      </c>
      <c r="AY40" s="105">
        <v>357</v>
      </c>
      <c r="AZ40" s="105">
        <v>357</v>
      </c>
      <c r="BA40" s="105">
        <v>357</v>
      </c>
      <c r="BB40" s="105"/>
      <c r="BC40" s="105"/>
      <c r="BD40" s="105"/>
      <c r="BE40" s="105"/>
      <c r="BF40" s="74">
        <f t="shared" si="46"/>
        <v>-0.07</v>
      </c>
    </row>
    <row r="41" spans="1:58" ht="26.25" thickBot="1">
      <c r="A41" s="87" t="s">
        <v>112</v>
      </c>
      <c r="B41" s="12" t="s">
        <v>48</v>
      </c>
      <c r="C41" s="105">
        <v>35.3</v>
      </c>
      <c r="D41" s="105">
        <v>7</v>
      </c>
      <c r="E41" s="105">
        <f t="shared" si="48"/>
        <v>247.1</v>
      </c>
      <c r="F41" s="105">
        <v>622.2</v>
      </c>
      <c r="G41" s="105"/>
      <c r="H41" s="105">
        <f t="shared" si="5"/>
        <v>-622.2</v>
      </c>
      <c r="I41" s="105">
        <v>3022.64</v>
      </c>
      <c r="J41" s="105">
        <f t="shared" si="49"/>
        <v>2961.92</v>
      </c>
      <c r="K41" s="105">
        <f t="shared" si="50"/>
        <v>2961.92</v>
      </c>
      <c r="L41" s="105"/>
      <c r="M41" s="105">
        <v>658.8</v>
      </c>
      <c r="N41" s="105">
        <v>439.2</v>
      </c>
      <c r="O41" s="105">
        <v>402.6</v>
      </c>
      <c r="P41" s="105">
        <v>215.33</v>
      </c>
      <c r="Q41" s="105">
        <v>215.33</v>
      </c>
      <c r="R41" s="105">
        <v>215.33</v>
      </c>
      <c r="S41" s="105">
        <v>215.33</v>
      </c>
      <c r="T41" s="105">
        <v>200</v>
      </c>
      <c r="U41" s="105">
        <v>200</v>
      </c>
      <c r="V41" s="105"/>
      <c r="W41" s="105">
        <v>200</v>
      </c>
      <c r="X41" s="105"/>
      <c r="Y41" s="105">
        <f t="shared" si="7"/>
        <v>-682.92</v>
      </c>
      <c r="Z41" s="105">
        <f t="shared" si="51"/>
        <v>2965.2</v>
      </c>
      <c r="AA41" s="105">
        <f t="shared" si="52"/>
        <v>2718.1</v>
      </c>
      <c r="AB41" s="105">
        <f t="shared" si="8"/>
        <v>2718.1</v>
      </c>
      <c r="AC41" s="105">
        <f t="shared" si="53"/>
        <v>247.1</v>
      </c>
      <c r="AD41" s="105">
        <f t="shared" si="54"/>
        <v>247.1</v>
      </c>
      <c r="AE41" s="105">
        <f t="shared" si="55"/>
        <v>247.1</v>
      </c>
      <c r="AF41" s="105">
        <f t="shared" si="56"/>
        <v>247.1</v>
      </c>
      <c r="AG41" s="105">
        <f t="shared" si="57"/>
        <v>247.1</v>
      </c>
      <c r="AH41" s="105"/>
      <c r="AI41" s="105">
        <f t="shared" si="58"/>
        <v>247.1</v>
      </c>
      <c r="AJ41" s="105">
        <f t="shared" si="62"/>
        <v>247.1</v>
      </c>
      <c r="AK41" s="105">
        <f t="shared" si="47"/>
        <v>247.1</v>
      </c>
      <c r="AL41" s="105">
        <f t="shared" si="59"/>
        <v>247.1</v>
      </c>
      <c r="AM41" s="105">
        <f t="shared" si="60"/>
        <v>247.1</v>
      </c>
      <c r="AN41" s="108">
        <f t="shared" si="61"/>
        <v>247.1</v>
      </c>
      <c r="AO41" s="108"/>
      <c r="AP41" s="105">
        <f t="shared" si="45"/>
        <v>-930.02</v>
      </c>
      <c r="AQ41" s="105">
        <f t="shared" si="10"/>
        <v>1976.8</v>
      </c>
      <c r="AR41" s="105">
        <f t="shared" si="33"/>
        <v>1729.7</v>
      </c>
      <c r="AS41" s="105">
        <f t="shared" si="12"/>
        <v>1729.7</v>
      </c>
      <c r="AT41" s="105">
        <v>247.1</v>
      </c>
      <c r="AU41" s="105">
        <v>247.1</v>
      </c>
      <c r="AV41" s="105">
        <v>247.1</v>
      </c>
      <c r="AW41" s="105">
        <v>247.1</v>
      </c>
      <c r="AX41" s="105">
        <v>247.1</v>
      </c>
      <c r="AY41" s="105">
        <v>247.1</v>
      </c>
      <c r="AZ41" s="105">
        <v>247.1</v>
      </c>
      <c r="BA41" s="105"/>
      <c r="BB41" s="105"/>
      <c r="BC41" s="105"/>
      <c r="BD41" s="105"/>
      <c r="BE41" s="105"/>
      <c r="BF41" s="74">
        <f t="shared" si="46"/>
        <v>-1177.12</v>
      </c>
    </row>
    <row r="42" spans="1:58" ht="26.25" hidden="1" thickBot="1">
      <c r="A42" s="87" t="s">
        <v>113</v>
      </c>
      <c r="B42" s="12" t="s">
        <v>49</v>
      </c>
      <c r="C42" s="105">
        <v>62</v>
      </c>
      <c r="D42" s="105">
        <v>7</v>
      </c>
      <c r="E42" s="105">
        <f t="shared" si="48"/>
        <v>434</v>
      </c>
      <c r="F42" s="105">
        <v>1071.55</v>
      </c>
      <c r="G42" s="105"/>
      <c r="H42" s="105">
        <f t="shared" si="5"/>
        <v>-1071.55</v>
      </c>
      <c r="I42" s="105">
        <v>4325.6</v>
      </c>
      <c r="J42" s="105">
        <f t="shared" si="49"/>
        <v>5534.1</v>
      </c>
      <c r="K42" s="105">
        <f t="shared" si="50"/>
        <v>5534.1</v>
      </c>
      <c r="L42" s="105"/>
      <c r="M42" s="105">
        <v>756.4</v>
      </c>
      <c r="N42" s="105">
        <v>378.2</v>
      </c>
      <c r="O42" s="105">
        <v>378.2</v>
      </c>
      <c r="P42" s="105">
        <v>378.2</v>
      </c>
      <c r="Q42" s="105">
        <v>378.2</v>
      </c>
      <c r="R42" s="105">
        <v>378.2</v>
      </c>
      <c r="S42" s="105">
        <v>1386.7</v>
      </c>
      <c r="T42" s="105">
        <v>200</v>
      </c>
      <c r="U42" s="105">
        <v>200</v>
      </c>
      <c r="V42" s="108">
        <v>400</v>
      </c>
      <c r="W42" s="105">
        <v>200</v>
      </c>
      <c r="X42" s="105">
        <v>500</v>
      </c>
      <c r="Y42" s="105">
        <f t="shared" si="7"/>
        <v>136.95</v>
      </c>
      <c r="Z42" s="105">
        <f t="shared" si="51"/>
        <v>5208</v>
      </c>
      <c r="AA42" s="105">
        <f t="shared" si="52"/>
        <v>5208</v>
      </c>
      <c r="AB42" s="105">
        <f t="shared" si="8"/>
        <v>5208</v>
      </c>
      <c r="AC42" s="105">
        <f t="shared" si="53"/>
        <v>434</v>
      </c>
      <c r="AD42" s="105">
        <f t="shared" si="54"/>
        <v>434</v>
      </c>
      <c r="AE42" s="105">
        <f t="shared" si="55"/>
        <v>434</v>
      </c>
      <c r="AF42" s="105">
        <f t="shared" si="56"/>
        <v>434</v>
      </c>
      <c r="AG42" s="105">
        <f t="shared" si="57"/>
        <v>434</v>
      </c>
      <c r="AH42" s="105">
        <f>E42</f>
        <v>434</v>
      </c>
      <c r="AI42" s="105">
        <f t="shared" si="58"/>
        <v>434</v>
      </c>
      <c r="AJ42" s="105">
        <f t="shared" si="62"/>
        <v>434</v>
      </c>
      <c r="AK42" s="105">
        <f t="shared" si="47"/>
        <v>434</v>
      </c>
      <c r="AL42" s="105">
        <f t="shared" si="59"/>
        <v>434</v>
      </c>
      <c r="AM42" s="105">
        <f t="shared" si="60"/>
        <v>434</v>
      </c>
      <c r="AN42" s="105">
        <f t="shared" si="61"/>
        <v>434</v>
      </c>
      <c r="AO42" s="105"/>
      <c r="AP42" s="105">
        <f t="shared" si="45"/>
        <v>136.95</v>
      </c>
      <c r="AQ42" s="105">
        <f t="shared" si="10"/>
        <v>3472</v>
      </c>
      <c r="AR42" s="105">
        <f t="shared" si="33"/>
        <v>3472</v>
      </c>
      <c r="AS42" s="105">
        <f t="shared" si="12"/>
        <v>3472</v>
      </c>
      <c r="AT42" s="105">
        <v>434</v>
      </c>
      <c r="AU42" s="105">
        <v>434</v>
      </c>
      <c r="AV42" s="105">
        <v>434</v>
      </c>
      <c r="AW42" s="105">
        <v>434</v>
      </c>
      <c r="AX42" s="105">
        <v>434</v>
      </c>
      <c r="AY42" s="105">
        <v>434</v>
      </c>
      <c r="AZ42" s="105">
        <v>434</v>
      </c>
      <c r="BA42" s="105">
        <v>434</v>
      </c>
      <c r="BB42" s="105"/>
      <c r="BC42" s="105"/>
      <c r="BD42" s="105"/>
      <c r="BE42" s="105"/>
      <c r="BF42" s="74">
        <f t="shared" si="46"/>
        <v>136.95</v>
      </c>
    </row>
    <row r="43" spans="1:58" ht="26.25" thickBot="1">
      <c r="A43" s="87" t="s">
        <v>114</v>
      </c>
      <c r="B43" s="12" t="s">
        <v>50</v>
      </c>
      <c r="C43" s="105">
        <v>51.2</v>
      </c>
      <c r="D43" s="105">
        <v>7</v>
      </c>
      <c r="E43" s="105">
        <f t="shared" si="48"/>
        <v>358.4</v>
      </c>
      <c r="F43" s="105">
        <v>881.45</v>
      </c>
      <c r="G43" s="105">
        <v>881.45</v>
      </c>
      <c r="H43" s="105">
        <f t="shared" si="5"/>
        <v>0</v>
      </c>
      <c r="I43" s="105">
        <v>3798.56</v>
      </c>
      <c r="J43" s="105">
        <f t="shared" si="49"/>
        <v>3793.68</v>
      </c>
      <c r="K43" s="105">
        <f t="shared" si="50"/>
        <v>3793.68</v>
      </c>
      <c r="L43" s="105"/>
      <c r="M43" s="105">
        <v>622.2</v>
      </c>
      <c r="N43" s="105">
        <v>311.1</v>
      </c>
      <c r="O43" s="105">
        <v>311.1</v>
      </c>
      <c r="P43" s="105">
        <v>312.32</v>
      </c>
      <c r="Q43" s="105">
        <v>312.32</v>
      </c>
      <c r="R43" s="105">
        <v>312.32</v>
      </c>
      <c r="S43" s="105">
        <v>312.32</v>
      </c>
      <c r="T43" s="105">
        <v>200</v>
      </c>
      <c r="U43" s="105">
        <v>200</v>
      </c>
      <c r="V43" s="105">
        <v>200</v>
      </c>
      <c r="W43" s="105">
        <v>200</v>
      </c>
      <c r="X43" s="105">
        <v>500</v>
      </c>
      <c r="Y43" s="105">
        <f t="shared" si="7"/>
        <v>-4.88</v>
      </c>
      <c r="Z43" s="105">
        <f t="shared" si="51"/>
        <v>4300.8</v>
      </c>
      <c r="AA43" s="105">
        <f t="shared" si="52"/>
        <v>4300.8</v>
      </c>
      <c r="AB43" s="105">
        <f t="shared" si="8"/>
        <v>4300.8</v>
      </c>
      <c r="AC43" s="105">
        <f t="shared" si="53"/>
        <v>358.4</v>
      </c>
      <c r="AD43" s="105">
        <f t="shared" si="54"/>
        <v>358.4</v>
      </c>
      <c r="AE43" s="105">
        <f t="shared" si="55"/>
        <v>358.4</v>
      </c>
      <c r="AF43" s="105">
        <f t="shared" si="56"/>
        <v>358.4</v>
      </c>
      <c r="AG43" s="105">
        <f t="shared" si="57"/>
        <v>358.4</v>
      </c>
      <c r="AH43" s="105">
        <f>E43</f>
        <v>358.4</v>
      </c>
      <c r="AI43" s="105">
        <f t="shared" si="58"/>
        <v>358.4</v>
      </c>
      <c r="AJ43" s="105">
        <f t="shared" si="62"/>
        <v>358.4</v>
      </c>
      <c r="AK43" s="105">
        <f t="shared" si="47"/>
        <v>358.4</v>
      </c>
      <c r="AL43" s="105">
        <f t="shared" si="59"/>
        <v>358.4</v>
      </c>
      <c r="AM43" s="105">
        <f t="shared" si="60"/>
        <v>358.4</v>
      </c>
      <c r="AN43" s="105">
        <f t="shared" si="61"/>
        <v>358.4</v>
      </c>
      <c r="AO43" s="105"/>
      <c r="AP43" s="105">
        <f t="shared" si="45"/>
        <v>-4.88</v>
      </c>
      <c r="AQ43" s="105">
        <f t="shared" si="10"/>
        <v>2867.2</v>
      </c>
      <c r="AR43" s="105">
        <f t="shared" si="33"/>
        <v>2867.2</v>
      </c>
      <c r="AS43" s="105">
        <f t="shared" si="12"/>
        <v>2867.2</v>
      </c>
      <c r="AT43" s="105">
        <v>358.4</v>
      </c>
      <c r="AU43" s="105">
        <v>358.4</v>
      </c>
      <c r="AV43" s="105">
        <v>358.4</v>
      </c>
      <c r="AW43" s="105">
        <v>358.4</v>
      </c>
      <c r="AX43" s="105">
        <v>358.4</v>
      </c>
      <c r="AY43" s="105">
        <v>358.4</v>
      </c>
      <c r="AZ43" s="105">
        <v>358.4</v>
      </c>
      <c r="BA43" s="105">
        <v>358.4</v>
      </c>
      <c r="BB43" s="105"/>
      <c r="BC43" s="105"/>
      <c r="BD43" s="105"/>
      <c r="BE43" s="105"/>
      <c r="BF43" s="74">
        <f t="shared" si="46"/>
        <v>-4.88</v>
      </c>
    </row>
    <row r="44" spans="1:58" ht="26.25" thickBot="1">
      <c r="A44" s="87" t="s">
        <v>115</v>
      </c>
      <c r="B44" s="12" t="s">
        <v>51</v>
      </c>
      <c r="C44" s="105">
        <v>35.3</v>
      </c>
      <c r="D44" s="105">
        <v>7</v>
      </c>
      <c r="E44" s="105">
        <f t="shared" si="48"/>
        <v>247.1</v>
      </c>
      <c r="F44" s="105">
        <v>622.2</v>
      </c>
      <c r="G44" s="105">
        <v>658.8</v>
      </c>
      <c r="H44" s="105">
        <f t="shared" si="5"/>
        <v>36.6</v>
      </c>
      <c r="I44" s="105">
        <v>3022.64</v>
      </c>
      <c r="J44" s="105">
        <f t="shared" si="49"/>
        <v>2966.52</v>
      </c>
      <c r="K44" s="105">
        <f t="shared" si="50"/>
        <v>2966.52</v>
      </c>
      <c r="L44" s="105">
        <v>183</v>
      </c>
      <c r="M44" s="105">
        <v>183</v>
      </c>
      <c r="N44" s="105">
        <v>219.6</v>
      </c>
      <c r="O44" s="105">
        <v>219.6</v>
      </c>
      <c r="P44" s="105">
        <v>215.33</v>
      </c>
      <c r="Q44" s="105">
        <v>215.33</v>
      </c>
      <c r="R44" s="105">
        <v>215.33</v>
      </c>
      <c r="S44" s="105">
        <v>215.33</v>
      </c>
      <c r="T44" s="105">
        <v>200</v>
      </c>
      <c r="U44" s="105">
        <v>200</v>
      </c>
      <c r="V44" s="105">
        <v>200</v>
      </c>
      <c r="W44" s="105">
        <v>200</v>
      </c>
      <c r="X44" s="105">
        <v>500</v>
      </c>
      <c r="Y44" s="105">
        <f t="shared" si="7"/>
        <v>-19.52</v>
      </c>
      <c r="Z44" s="105">
        <f t="shared" si="51"/>
        <v>2965.2</v>
      </c>
      <c r="AA44" s="105">
        <f t="shared" si="52"/>
        <v>2718.1</v>
      </c>
      <c r="AB44" s="105">
        <f t="shared" si="8"/>
        <v>2718.1</v>
      </c>
      <c r="AC44" s="105">
        <f t="shared" si="53"/>
        <v>247.1</v>
      </c>
      <c r="AD44" s="105">
        <f t="shared" si="54"/>
        <v>247.1</v>
      </c>
      <c r="AE44" s="105">
        <f t="shared" si="55"/>
        <v>247.1</v>
      </c>
      <c r="AF44" s="105">
        <f t="shared" si="56"/>
        <v>247.1</v>
      </c>
      <c r="AG44" s="105">
        <f t="shared" si="57"/>
        <v>247.1</v>
      </c>
      <c r="AH44" s="105">
        <f>E44</f>
        <v>247.1</v>
      </c>
      <c r="AI44" s="105"/>
      <c r="AJ44" s="105">
        <f t="shared" si="62"/>
        <v>247.1</v>
      </c>
      <c r="AK44" s="105">
        <f t="shared" si="47"/>
        <v>247.1</v>
      </c>
      <c r="AL44" s="105">
        <f t="shared" si="59"/>
        <v>247.1</v>
      </c>
      <c r="AM44" s="105">
        <f t="shared" si="60"/>
        <v>247.1</v>
      </c>
      <c r="AN44" s="105">
        <f t="shared" si="61"/>
        <v>247.1</v>
      </c>
      <c r="AO44" s="105"/>
      <c r="AP44" s="105">
        <f t="shared" si="45"/>
        <v>-266.62</v>
      </c>
      <c r="AQ44" s="105">
        <f t="shared" si="10"/>
        <v>1976.8</v>
      </c>
      <c r="AR44" s="105">
        <f t="shared" si="33"/>
        <v>1976.8</v>
      </c>
      <c r="AS44" s="105">
        <f t="shared" si="12"/>
        <v>1976.8</v>
      </c>
      <c r="AT44" s="105">
        <v>247.1</v>
      </c>
      <c r="AU44" s="105">
        <v>247.1</v>
      </c>
      <c r="AV44" s="105">
        <v>247.1</v>
      </c>
      <c r="AW44" s="105">
        <v>247.1</v>
      </c>
      <c r="AX44" s="105">
        <v>247.1</v>
      </c>
      <c r="AY44" s="105">
        <v>247.1</v>
      </c>
      <c r="AZ44" s="105">
        <v>247.1</v>
      </c>
      <c r="BA44" s="105">
        <v>247.1</v>
      </c>
      <c r="BB44" s="105"/>
      <c r="BC44" s="105"/>
      <c r="BD44" s="105"/>
      <c r="BE44" s="105"/>
      <c r="BF44" s="74">
        <f t="shared" si="46"/>
        <v>-266.62</v>
      </c>
    </row>
    <row r="45" spans="1:58" ht="26.25" thickBot="1">
      <c r="A45" s="87" t="s">
        <v>79</v>
      </c>
      <c r="B45" s="12" t="s">
        <v>52</v>
      </c>
      <c r="C45" s="105">
        <v>62</v>
      </c>
      <c r="D45" s="105">
        <v>7</v>
      </c>
      <c r="E45" s="105">
        <f t="shared" si="48"/>
        <v>434</v>
      </c>
      <c r="F45" s="105">
        <v>1071.55</v>
      </c>
      <c r="G45" s="105">
        <v>1134.6</v>
      </c>
      <c r="H45" s="105">
        <f t="shared" si="5"/>
        <v>63.05</v>
      </c>
      <c r="I45" s="105">
        <v>4325.6</v>
      </c>
      <c r="J45" s="105">
        <f t="shared" si="49"/>
        <v>4262.55</v>
      </c>
      <c r="K45" s="105">
        <f t="shared" si="50"/>
        <v>4262.55</v>
      </c>
      <c r="L45" s="105">
        <v>315.15</v>
      </c>
      <c r="M45" s="105">
        <v>378.2</v>
      </c>
      <c r="N45" s="105">
        <v>378.2</v>
      </c>
      <c r="O45" s="105">
        <v>378.2</v>
      </c>
      <c r="P45" s="105">
        <v>378.2</v>
      </c>
      <c r="Q45" s="105">
        <v>378.2</v>
      </c>
      <c r="R45" s="105">
        <v>378.2</v>
      </c>
      <c r="S45" s="105">
        <v>378.2</v>
      </c>
      <c r="T45" s="105">
        <v>200</v>
      </c>
      <c r="U45" s="105">
        <v>200</v>
      </c>
      <c r="V45" s="105">
        <v>200</v>
      </c>
      <c r="W45" s="105">
        <v>200</v>
      </c>
      <c r="X45" s="105">
        <v>500</v>
      </c>
      <c r="Y45" s="105">
        <f t="shared" si="7"/>
        <v>0</v>
      </c>
      <c r="Z45" s="105">
        <f t="shared" si="51"/>
        <v>5208</v>
      </c>
      <c r="AA45" s="105">
        <f t="shared" si="52"/>
        <v>4608</v>
      </c>
      <c r="AB45" s="105">
        <f t="shared" si="8"/>
        <v>4608</v>
      </c>
      <c r="AC45" s="105">
        <f t="shared" si="53"/>
        <v>434</v>
      </c>
      <c r="AD45" s="105">
        <f t="shared" si="54"/>
        <v>434</v>
      </c>
      <c r="AE45" s="105">
        <f t="shared" si="55"/>
        <v>434</v>
      </c>
      <c r="AF45" s="105">
        <f t="shared" si="56"/>
        <v>434</v>
      </c>
      <c r="AG45" s="105">
        <f t="shared" si="57"/>
        <v>434</v>
      </c>
      <c r="AH45" s="105">
        <f>E45</f>
        <v>434</v>
      </c>
      <c r="AI45" s="105">
        <f>E45</f>
        <v>434</v>
      </c>
      <c r="AJ45" s="105">
        <f t="shared" si="62"/>
        <v>434</v>
      </c>
      <c r="AK45" s="105">
        <v>134</v>
      </c>
      <c r="AL45" s="105">
        <v>134</v>
      </c>
      <c r="AM45" s="105">
        <f t="shared" si="60"/>
        <v>434</v>
      </c>
      <c r="AN45" s="105">
        <f t="shared" si="61"/>
        <v>434</v>
      </c>
      <c r="AO45" s="105"/>
      <c r="AP45" s="105">
        <f t="shared" si="45"/>
        <v>-600</v>
      </c>
      <c r="AQ45" s="105">
        <f t="shared" si="10"/>
        <v>3472</v>
      </c>
      <c r="AR45" s="105">
        <f t="shared" si="33"/>
        <v>3472</v>
      </c>
      <c r="AS45" s="105">
        <f t="shared" si="12"/>
        <v>3472</v>
      </c>
      <c r="AT45" s="105">
        <v>434</v>
      </c>
      <c r="AU45" s="105">
        <v>434</v>
      </c>
      <c r="AV45" s="105">
        <v>434</v>
      </c>
      <c r="AW45" s="105">
        <v>434</v>
      </c>
      <c r="AX45" s="105">
        <v>434</v>
      </c>
      <c r="AY45" s="105">
        <v>434</v>
      </c>
      <c r="AZ45" s="105">
        <v>434</v>
      </c>
      <c r="BA45" s="105">
        <v>434</v>
      </c>
      <c r="BB45" s="105"/>
      <c r="BC45" s="105"/>
      <c r="BD45" s="105"/>
      <c r="BE45" s="105"/>
      <c r="BF45" s="74">
        <f t="shared" si="46"/>
        <v>-600</v>
      </c>
    </row>
    <row r="46" spans="1:58" s="110" customFormat="1" ht="26.25">
      <c r="A46" s="109"/>
      <c r="B46" s="64" t="s">
        <v>0</v>
      </c>
      <c r="C46" s="106"/>
      <c r="D46" s="106"/>
      <c r="E46" s="106">
        <f aca="true" t="shared" si="63" ref="E46:X46">SUM(E34:E45)</f>
        <v>4158</v>
      </c>
      <c r="F46" s="106">
        <f t="shared" si="63"/>
        <v>10261.06</v>
      </c>
      <c r="G46" s="106">
        <f t="shared" si="63"/>
        <v>6758.98</v>
      </c>
      <c r="H46" s="106">
        <f t="shared" si="63"/>
        <v>-3502.08</v>
      </c>
      <c r="I46" s="106">
        <f t="shared" si="63"/>
        <v>44587.2</v>
      </c>
      <c r="J46" s="106">
        <f t="shared" si="63"/>
        <v>45587.73</v>
      </c>
      <c r="K46" s="106">
        <f t="shared" si="63"/>
        <v>45587.73</v>
      </c>
      <c r="L46" s="106">
        <f t="shared" si="63"/>
        <v>1715.72</v>
      </c>
      <c r="M46" s="106">
        <f t="shared" si="63"/>
        <v>4460.93</v>
      </c>
      <c r="N46" s="106">
        <f t="shared" si="63"/>
        <v>3636.22</v>
      </c>
      <c r="O46" s="106">
        <f t="shared" si="63"/>
        <v>2845.47</v>
      </c>
      <c r="P46" s="106">
        <f t="shared" si="63"/>
        <v>3323.57</v>
      </c>
      <c r="Q46" s="106">
        <f t="shared" si="63"/>
        <v>2931.05</v>
      </c>
      <c r="R46" s="106">
        <f t="shared" si="63"/>
        <v>4415.05</v>
      </c>
      <c r="S46" s="106">
        <f t="shared" si="63"/>
        <v>7820.12</v>
      </c>
      <c r="T46" s="106">
        <f t="shared" si="63"/>
        <v>2639.6</v>
      </c>
      <c r="U46" s="106">
        <f t="shared" si="63"/>
        <v>2200</v>
      </c>
      <c r="V46" s="106">
        <f t="shared" si="63"/>
        <v>2400</v>
      </c>
      <c r="W46" s="106">
        <f t="shared" si="63"/>
        <v>2200</v>
      </c>
      <c r="X46" s="106">
        <f t="shared" si="63"/>
        <v>5000</v>
      </c>
      <c r="Y46" s="106">
        <f>SUM(Y34:Y45)</f>
        <v>-2501.55</v>
      </c>
      <c r="Z46" s="106">
        <f>SUM(Z34:Z45)</f>
        <v>49896</v>
      </c>
      <c r="AA46" s="106">
        <f>SUM(AA34:AA45)</f>
        <v>49295.2</v>
      </c>
      <c r="AB46" s="106">
        <f aca="true" t="shared" si="64" ref="AB46:AN46">SUM(AB34:AB45)</f>
        <v>49295.2</v>
      </c>
      <c r="AC46" s="106">
        <f t="shared" si="64"/>
        <v>3732.4</v>
      </c>
      <c r="AD46" s="106">
        <f t="shared" si="64"/>
        <v>4932.4</v>
      </c>
      <c r="AE46" s="106">
        <f t="shared" si="64"/>
        <v>3732.4</v>
      </c>
      <c r="AF46" s="106">
        <f t="shared" si="64"/>
        <v>3732.4</v>
      </c>
      <c r="AG46" s="106">
        <f t="shared" si="64"/>
        <v>4732.4</v>
      </c>
      <c r="AH46" s="106">
        <f t="shared" si="64"/>
        <v>3485.3</v>
      </c>
      <c r="AI46" s="106">
        <f t="shared" si="64"/>
        <v>3485.3</v>
      </c>
      <c r="AJ46" s="106">
        <f t="shared" si="64"/>
        <v>5432.4</v>
      </c>
      <c r="AK46" s="106">
        <f t="shared" si="64"/>
        <v>3858</v>
      </c>
      <c r="AL46" s="106">
        <f t="shared" si="64"/>
        <v>3432.4</v>
      </c>
      <c r="AM46" s="106">
        <f t="shared" si="64"/>
        <v>4582.4</v>
      </c>
      <c r="AN46" s="106">
        <f t="shared" si="64"/>
        <v>4157.4</v>
      </c>
      <c r="AO46" s="106"/>
      <c r="AP46" s="106">
        <f aca="true" t="shared" si="65" ref="AP46:BA46">SUM(AP34:AP45)</f>
        <v>-3102.35</v>
      </c>
      <c r="AQ46" s="106">
        <f t="shared" si="65"/>
        <v>33264</v>
      </c>
      <c r="AR46" s="106">
        <f t="shared" si="65"/>
        <v>32099.4</v>
      </c>
      <c r="AS46" s="106">
        <f t="shared" si="65"/>
        <v>32099.4</v>
      </c>
      <c r="AT46" s="106">
        <f t="shared" si="65"/>
        <v>3911.7</v>
      </c>
      <c r="AU46" s="106">
        <f t="shared" si="65"/>
        <v>4158</v>
      </c>
      <c r="AV46" s="106">
        <f t="shared" si="65"/>
        <v>4158</v>
      </c>
      <c r="AW46" s="106">
        <f t="shared" si="65"/>
        <v>3732.4</v>
      </c>
      <c r="AX46" s="106">
        <f t="shared" si="65"/>
        <v>3797.7</v>
      </c>
      <c r="AY46" s="106">
        <f t="shared" si="65"/>
        <v>3486.7</v>
      </c>
      <c r="AZ46" s="106">
        <f t="shared" si="65"/>
        <v>5189.7</v>
      </c>
      <c r="BA46" s="106">
        <f t="shared" si="65"/>
        <v>3665.2</v>
      </c>
      <c r="BB46" s="106"/>
      <c r="BC46" s="106">
        <f>SUM(BC34:BC45)</f>
        <v>0</v>
      </c>
      <c r="BD46" s="106">
        <f>SUM(BD34:BD45)</f>
        <v>0</v>
      </c>
      <c r="BE46" s="106">
        <f>SUM(BE34:BE45)</f>
        <v>0</v>
      </c>
      <c r="BF46" s="76">
        <f>SUM(BF34:BF45)</f>
        <v>-4266.95</v>
      </c>
    </row>
    <row r="47" spans="1:58" ht="15.75">
      <c r="A47" s="94">
        <v>80</v>
      </c>
      <c r="B47" s="115"/>
      <c r="C47" s="107"/>
      <c r="D47" s="105"/>
      <c r="E47" s="107"/>
      <c r="F47" s="107"/>
      <c r="G47" s="107"/>
      <c r="H47" s="105">
        <f t="shared" si="5"/>
        <v>0</v>
      </c>
      <c r="I47" s="107"/>
      <c r="J47" s="107"/>
      <c r="K47" s="105">
        <f t="shared" si="6"/>
        <v>0</v>
      </c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5">
        <f t="shared" si="7"/>
        <v>0</v>
      </c>
      <c r="Z47" s="105">
        <f t="shared" si="51"/>
        <v>0</v>
      </c>
      <c r="AA47" s="107"/>
      <c r="AB47" s="105">
        <f t="shared" si="8"/>
        <v>0</v>
      </c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5">
        <f aca="true" t="shared" si="66" ref="AP47:AP59">Y47+AA47-Z47</f>
        <v>0</v>
      </c>
      <c r="AQ47" s="105">
        <f t="shared" si="10"/>
        <v>0</v>
      </c>
      <c r="AR47" s="105">
        <f t="shared" si="33"/>
        <v>0</v>
      </c>
      <c r="AS47" s="105">
        <f t="shared" si="12"/>
        <v>0</v>
      </c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74">
        <f aca="true" t="shared" si="67" ref="BF47:BF59">AP47+AR47-AQ47</f>
        <v>0</v>
      </c>
    </row>
    <row r="48" spans="1:58" s="93" customFormat="1" ht="16.5" hidden="1" thickBot="1">
      <c r="A48" s="86" t="s">
        <v>80</v>
      </c>
      <c r="B48" s="12" t="s">
        <v>6</v>
      </c>
      <c r="C48" s="105">
        <v>61.7</v>
      </c>
      <c r="D48" s="105">
        <v>7</v>
      </c>
      <c r="E48" s="105">
        <f>C48*D48</f>
        <v>431.9</v>
      </c>
      <c r="F48" s="105">
        <v>1050.84</v>
      </c>
      <c r="G48" s="105">
        <v>1112.64</v>
      </c>
      <c r="H48" s="105">
        <f t="shared" si="5"/>
        <v>61.8</v>
      </c>
      <c r="I48" s="105">
        <v>3810.96</v>
      </c>
      <c r="J48" s="105">
        <f>K48</f>
        <v>3727.2</v>
      </c>
      <c r="K48" s="105">
        <f t="shared" si="6"/>
        <v>3727.2</v>
      </c>
      <c r="L48" s="105">
        <v>370.88</v>
      </c>
      <c r="M48" s="105">
        <v>370.88</v>
      </c>
      <c r="N48" s="105">
        <v>309.08</v>
      </c>
      <c r="O48" s="105">
        <v>370.88</v>
      </c>
      <c r="P48" s="105">
        <v>376.37</v>
      </c>
      <c r="Q48" s="105">
        <v>376.37</v>
      </c>
      <c r="R48" s="105">
        <v>376.37</v>
      </c>
      <c r="S48" s="105">
        <v>376.37</v>
      </c>
      <c r="T48" s="105">
        <v>200</v>
      </c>
      <c r="U48" s="105">
        <v>200</v>
      </c>
      <c r="V48" s="105">
        <v>200</v>
      </c>
      <c r="W48" s="105">
        <v>200</v>
      </c>
      <c r="X48" s="105"/>
      <c r="Y48" s="105">
        <f t="shared" si="7"/>
        <v>-21.96</v>
      </c>
      <c r="Z48" s="105">
        <f t="shared" si="51"/>
        <v>5182.8</v>
      </c>
      <c r="AA48" s="105">
        <f>AB48</f>
        <v>5614.7</v>
      </c>
      <c r="AB48" s="105">
        <f>SUM(AC48:AO48)</f>
        <v>5614.7</v>
      </c>
      <c r="AC48" s="105">
        <f aca="true" t="shared" si="68" ref="AC48:AC59">E48</f>
        <v>431.9</v>
      </c>
      <c r="AD48" s="105">
        <f>AC48</f>
        <v>431.9</v>
      </c>
      <c r="AE48" s="105">
        <f aca="true" t="shared" si="69" ref="AE48:AE58">E48</f>
        <v>431.9</v>
      </c>
      <c r="AF48" s="105">
        <f aca="true" t="shared" si="70" ref="AF48:AF58">E48</f>
        <v>431.9</v>
      </c>
      <c r="AG48" s="105">
        <f aca="true" t="shared" si="71" ref="AG48:AG58">E48</f>
        <v>431.9</v>
      </c>
      <c r="AH48" s="105">
        <f aca="true" t="shared" si="72" ref="AH48:AH58">E48</f>
        <v>431.9</v>
      </c>
      <c r="AI48" s="105">
        <f aca="true" t="shared" si="73" ref="AI48:AI58">E48</f>
        <v>431.9</v>
      </c>
      <c r="AJ48" s="105">
        <f aca="true" t="shared" si="74" ref="AJ48:AJ59">E48</f>
        <v>431.9</v>
      </c>
      <c r="AK48" s="105">
        <f aca="true" t="shared" si="75" ref="AK48:AK59">E48</f>
        <v>431.9</v>
      </c>
      <c r="AL48" s="105">
        <f aca="true" t="shared" si="76" ref="AL48:AL59">E48</f>
        <v>431.9</v>
      </c>
      <c r="AM48" s="105">
        <f aca="true" t="shared" si="77" ref="AM48:AM59">E48</f>
        <v>431.9</v>
      </c>
      <c r="AN48" s="105">
        <f aca="true" t="shared" si="78" ref="AN48:AN59">E48</f>
        <v>431.9</v>
      </c>
      <c r="AO48" s="108">
        <f>AN48</f>
        <v>431.9</v>
      </c>
      <c r="AP48" s="105">
        <f t="shared" si="66"/>
        <v>409.94</v>
      </c>
      <c r="AQ48" s="105">
        <f t="shared" si="10"/>
        <v>3455.2</v>
      </c>
      <c r="AR48" s="105">
        <f t="shared" si="33"/>
        <v>3455.2</v>
      </c>
      <c r="AS48" s="105">
        <f t="shared" si="12"/>
        <v>3455.2</v>
      </c>
      <c r="AT48" s="105">
        <v>431.9</v>
      </c>
      <c r="AU48" s="105">
        <v>431.9</v>
      </c>
      <c r="AV48" s="105">
        <v>431.9</v>
      </c>
      <c r="AW48" s="105">
        <v>431.9</v>
      </c>
      <c r="AX48" s="105">
        <v>431.9</v>
      </c>
      <c r="AY48" s="105">
        <v>431.9</v>
      </c>
      <c r="AZ48" s="105">
        <v>431.9</v>
      </c>
      <c r="BA48" s="105">
        <v>431.9</v>
      </c>
      <c r="BB48" s="105"/>
      <c r="BC48" s="105"/>
      <c r="BD48" s="105"/>
      <c r="BE48" s="105"/>
      <c r="BF48" s="74">
        <f t="shared" si="67"/>
        <v>409.94</v>
      </c>
    </row>
    <row r="49" spans="1:58" ht="26.25" hidden="1" thickBot="1">
      <c r="A49" s="87" t="s">
        <v>116</v>
      </c>
      <c r="B49" s="12" t="s">
        <v>7</v>
      </c>
      <c r="C49" s="107">
        <v>34.7</v>
      </c>
      <c r="D49" s="105">
        <v>7</v>
      </c>
      <c r="E49" s="105">
        <f aca="true" t="shared" si="79" ref="E49:E59">C49*D49</f>
        <v>242.9</v>
      </c>
      <c r="F49" s="105">
        <v>606.63</v>
      </c>
      <c r="G49" s="105">
        <v>606.63</v>
      </c>
      <c r="H49" s="105">
        <f t="shared" si="5"/>
        <v>0</v>
      </c>
      <c r="I49" s="105">
        <v>2493.36</v>
      </c>
      <c r="J49" s="105">
        <f aca="true" t="shared" si="80" ref="J49:J59">K49</f>
        <v>2503.12</v>
      </c>
      <c r="K49" s="105">
        <f t="shared" si="6"/>
        <v>2503.12</v>
      </c>
      <c r="L49" s="105">
        <v>214.11</v>
      </c>
      <c r="M49" s="105">
        <v>214.11</v>
      </c>
      <c r="N49" s="105">
        <v>214.11</v>
      </c>
      <c r="O49" s="105">
        <v>214.11</v>
      </c>
      <c r="P49" s="105">
        <v>211.67</v>
      </c>
      <c r="Q49" s="105">
        <v>211.67</v>
      </c>
      <c r="R49" s="105">
        <v>211.67</v>
      </c>
      <c r="S49" s="105">
        <v>211.67</v>
      </c>
      <c r="T49" s="105">
        <v>200</v>
      </c>
      <c r="U49" s="105">
        <v>200</v>
      </c>
      <c r="V49" s="105">
        <v>200</v>
      </c>
      <c r="W49" s="105">
        <v>200</v>
      </c>
      <c r="X49" s="105"/>
      <c r="Y49" s="105">
        <f t="shared" si="7"/>
        <v>9.76</v>
      </c>
      <c r="Z49" s="105">
        <f t="shared" si="51"/>
        <v>2914.8</v>
      </c>
      <c r="AA49" s="105">
        <f aca="true" t="shared" si="81" ref="AA49:AA59">AB49</f>
        <v>2914.8</v>
      </c>
      <c r="AB49" s="105">
        <f t="shared" si="8"/>
        <v>2914.8</v>
      </c>
      <c r="AC49" s="105">
        <f t="shared" si="68"/>
        <v>242.9</v>
      </c>
      <c r="AD49" s="105">
        <f aca="true" t="shared" si="82" ref="AD49:AD59">E49</f>
        <v>242.9</v>
      </c>
      <c r="AE49" s="105">
        <f t="shared" si="69"/>
        <v>242.9</v>
      </c>
      <c r="AF49" s="105">
        <f t="shared" si="70"/>
        <v>242.9</v>
      </c>
      <c r="AG49" s="105">
        <f t="shared" si="71"/>
        <v>242.9</v>
      </c>
      <c r="AH49" s="105">
        <f t="shared" si="72"/>
        <v>242.9</v>
      </c>
      <c r="AI49" s="105">
        <f t="shared" si="73"/>
        <v>242.9</v>
      </c>
      <c r="AJ49" s="105">
        <f t="shared" si="74"/>
        <v>242.9</v>
      </c>
      <c r="AK49" s="105">
        <f t="shared" si="75"/>
        <v>242.9</v>
      </c>
      <c r="AL49" s="105">
        <f t="shared" si="76"/>
        <v>242.9</v>
      </c>
      <c r="AM49" s="105">
        <f t="shared" si="77"/>
        <v>242.9</v>
      </c>
      <c r="AN49" s="105">
        <f t="shared" si="78"/>
        <v>242.9</v>
      </c>
      <c r="AO49" s="105"/>
      <c r="AP49" s="105">
        <f t="shared" si="66"/>
        <v>9.76</v>
      </c>
      <c r="AQ49" s="105">
        <f t="shared" si="10"/>
        <v>1943.2</v>
      </c>
      <c r="AR49" s="105">
        <f t="shared" si="33"/>
        <v>1943.2</v>
      </c>
      <c r="AS49" s="105">
        <f t="shared" si="12"/>
        <v>1943.2</v>
      </c>
      <c r="AT49" s="105">
        <v>242.9</v>
      </c>
      <c r="AU49" s="105">
        <v>242.9</v>
      </c>
      <c r="AV49" s="105">
        <v>242.9</v>
      </c>
      <c r="AW49" s="105">
        <v>242.9</v>
      </c>
      <c r="AX49" s="105">
        <v>242.9</v>
      </c>
      <c r="AY49" s="105">
        <v>242.9</v>
      </c>
      <c r="AZ49" s="105">
        <v>242.9</v>
      </c>
      <c r="BA49" s="105">
        <v>242.9</v>
      </c>
      <c r="BB49" s="105"/>
      <c r="BC49" s="105"/>
      <c r="BD49" s="105"/>
      <c r="BE49" s="105"/>
      <c r="BF49" s="74">
        <f t="shared" si="67"/>
        <v>9.76</v>
      </c>
    </row>
    <row r="50" spans="1:58" ht="26.25" thickBot="1">
      <c r="A50" s="87" t="s">
        <v>117</v>
      </c>
      <c r="B50" s="12" t="s">
        <v>8</v>
      </c>
      <c r="C50" s="107">
        <v>51.2</v>
      </c>
      <c r="D50" s="105">
        <v>7</v>
      </c>
      <c r="E50" s="105">
        <f t="shared" si="79"/>
        <v>358.4</v>
      </c>
      <c r="F50" s="105">
        <v>884.91</v>
      </c>
      <c r="G50" s="105">
        <v>572.59</v>
      </c>
      <c r="H50" s="105">
        <f t="shared" si="5"/>
        <v>-312.32</v>
      </c>
      <c r="I50" s="105">
        <v>3298.56</v>
      </c>
      <c r="J50" s="105">
        <f t="shared" si="80"/>
        <v>3298.56</v>
      </c>
      <c r="K50" s="105">
        <f t="shared" si="6"/>
        <v>3298.56</v>
      </c>
      <c r="L50" s="105">
        <v>312.32</v>
      </c>
      <c r="M50" s="105">
        <v>312.32</v>
      </c>
      <c r="N50" s="105">
        <v>312.32</v>
      </c>
      <c r="O50" s="105">
        <v>312.32</v>
      </c>
      <c r="P50" s="105">
        <v>312.32</v>
      </c>
      <c r="Q50" s="105">
        <v>312.32</v>
      </c>
      <c r="R50" s="105">
        <v>312.32</v>
      </c>
      <c r="S50" s="105">
        <v>312.32</v>
      </c>
      <c r="T50" s="105">
        <v>200</v>
      </c>
      <c r="U50" s="105">
        <v>200</v>
      </c>
      <c r="V50" s="105">
        <v>200</v>
      </c>
      <c r="W50" s="105">
        <v>200</v>
      </c>
      <c r="X50" s="105"/>
      <c r="Y50" s="105">
        <f t="shared" si="7"/>
        <v>-312.32</v>
      </c>
      <c r="Z50" s="105">
        <f t="shared" si="51"/>
        <v>4300.8</v>
      </c>
      <c r="AA50" s="105">
        <f t="shared" si="81"/>
        <v>4300.8</v>
      </c>
      <c r="AB50" s="105">
        <f t="shared" si="8"/>
        <v>4300.8</v>
      </c>
      <c r="AC50" s="105">
        <f t="shared" si="68"/>
        <v>358.4</v>
      </c>
      <c r="AD50" s="105">
        <f t="shared" si="82"/>
        <v>358.4</v>
      </c>
      <c r="AE50" s="105">
        <f t="shared" si="69"/>
        <v>358.4</v>
      </c>
      <c r="AF50" s="105">
        <f t="shared" si="70"/>
        <v>358.4</v>
      </c>
      <c r="AG50" s="105">
        <f t="shared" si="71"/>
        <v>358.4</v>
      </c>
      <c r="AH50" s="105">
        <f t="shared" si="72"/>
        <v>358.4</v>
      </c>
      <c r="AI50" s="105">
        <f t="shared" si="73"/>
        <v>358.4</v>
      </c>
      <c r="AJ50" s="105">
        <f t="shared" si="74"/>
        <v>358.4</v>
      </c>
      <c r="AK50" s="105">
        <f t="shared" si="75"/>
        <v>358.4</v>
      </c>
      <c r="AL50" s="105">
        <f t="shared" si="76"/>
        <v>358.4</v>
      </c>
      <c r="AM50" s="105">
        <f t="shared" si="77"/>
        <v>358.4</v>
      </c>
      <c r="AN50" s="105">
        <f t="shared" si="78"/>
        <v>358.4</v>
      </c>
      <c r="AO50" s="105"/>
      <c r="AP50" s="105">
        <f t="shared" si="66"/>
        <v>-312.32</v>
      </c>
      <c r="AQ50" s="105">
        <f t="shared" si="10"/>
        <v>2867.2</v>
      </c>
      <c r="AR50" s="105">
        <f t="shared" si="33"/>
        <v>2867.2</v>
      </c>
      <c r="AS50" s="105">
        <f t="shared" si="12"/>
        <v>2867.2</v>
      </c>
      <c r="AT50" s="105">
        <v>358.4</v>
      </c>
      <c r="AU50" s="105">
        <v>358.4</v>
      </c>
      <c r="AV50" s="105">
        <v>358.4</v>
      </c>
      <c r="AW50" s="105">
        <v>358.4</v>
      </c>
      <c r="AX50" s="105">
        <v>358.4</v>
      </c>
      <c r="AY50" s="105">
        <v>358.4</v>
      </c>
      <c r="AZ50" s="105">
        <v>358.4</v>
      </c>
      <c r="BA50" s="105">
        <v>358.4</v>
      </c>
      <c r="BB50" s="105"/>
      <c r="BC50" s="105"/>
      <c r="BD50" s="105"/>
      <c r="BE50" s="105"/>
      <c r="BF50" s="74">
        <f t="shared" si="67"/>
        <v>-312.32</v>
      </c>
    </row>
    <row r="51" spans="1:58" ht="26.25" hidden="1" thickBot="1">
      <c r="A51" s="87" t="s">
        <v>118</v>
      </c>
      <c r="B51" s="12" t="s">
        <v>46</v>
      </c>
      <c r="C51" s="107">
        <v>60.8</v>
      </c>
      <c r="D51" s="105">
        <v>7</v>
      </c>
      <c r="E51" s="105">
        <f t="shared" si="79"/>
        <v>425.6</v>
      </c>
      <c r="F51" s="105">
        <v>1050.84</v>
      </c>
      <c r="G51" s="105">
        <v>1097.89</v>
      </c>
      <c r="H51" s="105">
        <f t="shared" si="5"/>
        <v>47.05</v>
      </c>
      <c r="I51" s="105">
        <v>3767.04</v>
      </c>
      <c r="J51" s="105">
        <f t="shared" si="80"/>
        <v>3720.06</v>
      </c>
      <c r="K51" s="105">
        <f t="shared" si="6"/>
        <v>3720.06</v>
      </c>
      <c r="L51" s="105">
        <v>323.9</v>
      </c>
      <c r="M51" s="105">
        <v>370.88</v>
      </c>
      <c r="N51" s="105">
        <v>370.88</v>
      </c>
      <c r="O51" s="105">
        <v>370.88</v>
      </c>
      <c r="P51" s="105">
        <v>370.88</v>
      </c>
      <c r="Q51" s="105">
        <v>370.88</v>
      </c>
      <c r="R51" s="105">
        <v>370.88</v>
      </c>
      <c r="S51" s="105">
        <v>370.88</v>
      </c>
      <c r="T51" s="105">
        <v>200</v>
      </c>
      <c r="U51" s="105">
        <v>200</v>
      </c>
      <c r="V51" s="105">
        <v>200</v>
      </c>
      <c r="W51" s="105">
        <v>200</v>
      </c>
      <c r="X51" s="105"/>
      <c r="Y51" s="105">
        <f t="shared" si="7"/>
        <v>0.07</v>
      </c>
      <c r="Z51" s="105">
        <f t="shared" si="51"/>
        <v>5107.2</v>
      </c>
      <c r="AA51" s="105">
        <f t="shared" si="81"/>
        <v>5107.2</v>
      </c>
      <c r="AB51" s="105">
        <f t="shared" si="8"/>
        <v>5107.2</v>
      </c>
      <c r="AC51" s="105">
        <f t="shared" si="68"/>
        <v>425.6</v>
      </c>
      <c r="AD51" s="105">
        <f t="shared" si="82"/>
        <v>425.6</v>
      </c>
      <c r="AE51" s="105">
        <f t="shared" si="69"/>
        <v>425.6</v>
      </c>
      <c r="AF51" s="105">
        <f t="shared" si="70"/>
        <v>425.6</v>
      </c>
      <c r="AG51" s="105">
        <f t="shared" si="71"/>
        <v>425.6</v>
      </c>
      <c r="AH51" s="105">
        <f t="shared" si="72"/>
        <v>425.6</v>
      </c>
      <c r="AI51" s="105">
        <f t="shared" si="73"/>
        <v>425.6</v>
      </c>
      <c r="AJ51" s="105">
        <f t="shared" si="74"/>
        <v>425.6</v>
      </c>
      <c r="AK51" s="105">
        <f t="shared" si="75"/>
        <v>425.6</v>
      </c>
      <c r="AL51" s="105">
        <f t="shared" si="76"/>
        <v>425.6</v>
      </c>
      <c r="AM51" s="105">
        <f t="shared" si="77"/>
        <v>425.6</v>
      </c>
      <c r="AN51" s="105">
        <f t="shared" si="78"/>
        <v>425.6</v>
      </c>
      <c r="AO51" s="105"/>
      <c r="AP51" s="105">
        <f t="shared" si="66"/>
        <v>0.07</v>
      </c>
      <c r="AQ51" s="105">
        <f t="shared" si="10"/>
        <v>3404.8</v>
      </c>
      <c r="AR51" s="105">
        <f t="shared" si="33"/>
        <v>3404.8</v>
      </c>
      <c r="AS51" s="105">
        <f t="shared" si="12"/>
        <v>3404.8</v>
      </c>
      <c r="AT51" s="105">
        <v>425.6</v>
      </c>
      <c r="AU51" s="105">
        <v>425.6</v>
      </c>
      <c r="AV51" s="105">
        <v>425.6</v>
      </c>
      <c r="AW51" s="105">
        <v>425.6</v>
      </c>
      <c r="AX51" s="105">
        <v>425.6</v>
      </c>
      <c r="AY51" s="105">
        <v>425.6</v>
      </c>
      <c r="AZ51" s="105">
        <v>425.6</v>
      </c>
      <c r="BA51" s="105">
        <v>425.6</v>
      </c>
      <c r="BB51" s="105"/>
      <c r="BC51" s="105"/>
      <c r="BD51" s="105"/>
      <c r="BE51" s="105"/>
      <c r="BF51" s="74">
        <f t="shared" si="67"/>
        <v>0.07</v>
      </c>
    </row>
    <row r="52" spans="1:58" ht="26.25" hidden="1" thickBot="1">
      <c r="A52" s="87" t="s">
        <v>86</v>
      </c>
      <c r="B52" s="12" t="s">
        <v>47</v>
      </c>
      <c r="C52" s="107">
        <v>34.7</v>
      </c>
      <c r="D52" s="105">
        <v>7</v>
      </c>
      <c r="E52" s="105">
        <f t="shared" si="79"/>
        <v>242.9</v>
      </c>
      <c r="F52" s="105">
        <v>606.63</v>
      </c>
      <c r="G52" s="105">
        <v>648.33</v>
      </c>
      <c r="H52" s="105">
        <f t="shared" si="5"/>
        <v>41.7</v>
      </c>
      <c r="I52" s="105">
        <v>2493.36</v>
      </c>
      <c r="J52" s="105">
        <f t="shared" si="80"/>
        <v>2503.12</v>
      </c>
      <c r="K52" s="105">
        <f t="shared" si="6"/>
        <v>2503.12</v>
      </c>
      <c r="L52" s="105">
        <v>214.11</v>
      </c>
      <c r="M52" s="105">
        <v>214.11</v>
      </c>
      <c r="N52" s="105">
        <v>214.11</v>
      </c>
      <c r="O52" s="105">
        <v>214.11</v>
      </c>
      <c r="P52" s="105">
        <v>211.67</v>
      </c>
      <c r="Q52" s="105">
        <v>211.67</v>
      </c>
      <c r="R52" s="105">
        <v>211.67</v>
      </c>
      <c r="S52" s="105">
        <v>211.67</v>
      </c>
      <c r="T52" s="105">
        <v>200</v>
      </c>
      <c r="U52" s="105">
        <v>200</v>
      </c>
      <c r="V52" s="105">
        <v>200</v>
      </c>
      <c r="W52" s="105">
        <v>200</v>
      </c>
      <c r="X52" s="105"/>
      <c r="Y52" s="105">
        <f t="shared" si="7"/>
        <v>51.46</v>
      </c>
      <c r="Z52" s="105">
        <f t="shared" si="51"/>
        <v>2914.8</v>
      </c>
      <c r="AA52" s="105">
        <f t="shared" si="81"/>
        <v>2914.8</v>
      </c>
      <c r="AB52" s="105">
        <f t="shared" si="8"/>
        <v>2914.8</v>
      </c>
      <c r="AC52" s="105">
        <f t="shared" si="68"/>
        <v>242.9</v>
      </c>
      <c r="AD52" s="105">
        <f t="shared" si="82"/>
        <v>242.9</v>
      </c>
      <c r="AE52" s="105">
        <f t="shared" si="69"/>
        <v>242.9</v>
      </c>
      <c r="AF52" s="105">
        <f t="shared" si="70"/>
        <v>242.9</v>
      </c>
      <c r="AG52" s="105">
        <f t="shared" si="71"/>
        <v>242.9</v>
      </c>
      <c r="AH52" s="105">
        <f t="shared" si="72"/>
        <v>242.9</v>
      </c>
      <c r="AI52" s="105">
        <f t="shared" si="73"/>
        <v>242.9</v>
      </c>
      <c r="AJ52" s="105">
        <f t="shared" si="74"/>
        <v>242.9</v>
      </c>
      <c r="AK52" s="105">
        <f t="shared" si="75"/>
        <v>242.9</v>
      </c>
      <c r="AL52" s="105">
        <f t="shared" si="76"/>
        <v>242.9</v>
      </c>
      <c r="AM52" s="105">
        <f t="shared" si="77"/>
        <v>242.9</v>
      </c>
      <c r="AN52" s="105">
        <f t="shared" si="78"/>
        <v>242.9</v>
      </c>
      <c r="AO52" s="105"/>
      <c r="AP52" s="105">
        <f t="shared" si="66"/>
        <v>51.46</v>
      </c>
      <c r="AQ52" s="105">
        <f t="shared" si="10"/>
        <v>1943.2</v>
      </c>
      <c r="AR52" s="105">
        <f t="shared" si="33"/>
        <v>1943.2</v>
      </c>
      <c r="AS52" s="105">
        <f t="shared" si="12"/>
        <v>1943.2</v>
      </c>
      <c r="AT52" s="105">
        <v>242.9</v>
      </c>
      <c r="AU52" s="105">
        <v>242.9</v>
      </c>
      <c r="AV52" s="105">
        <v>242.9</v>
      </c>
      <c r="AW52" s="105">
        <v>242.9</v>
      </c>
      <c r="AX52" s="105">
        <v>242.9</v>
      </c>
      <c r="AY52" s="105">
        <v>242.9</v>
      </c>
      <c r="AZ52" s="105">
        <v>242.9</v>
      </c>
      <c r="BA52" s="105">
        <v>242.9</v>
      </c>
      <c r="BB52" s="105"/>
      <c r="BC52" s="105"/>
      <c r="BD52" s="105"/>
      <c r="BE52" s="105"/>
      <c r="BF52" s="74">
        <f t="shared" si="67"/>
        <v>51.46</v>
      </c>
    </row>
    <row r="53" spans="1:58" ht="26.25" hidden="1" thickBot="1">
      <c r="A53" s="87" t="s">
        <v>119</v>
      </c>
      <c r="B53" s="12" t="s">
        <v>59</v>
      </c>
      <c r="C53" s="107">
        <v>51.2</v>
      </c>
      <c r="D53" s="105">
        <v>7</v>
      </c>
      <c r="E53" s="105">
        <f t="shared" si="79"/>
        <v>358.4</v>
      </c>
      <c r="F53" s="105">
        <v>884.91</v>
      </c>
      <c r="G53" s="105">
        <v>884.91</v>
      </c>
      <c r="H53" s="105">
        <f t="shared" si="5"/>
        <v>0</v>
      </c>
      <c r="I53" s="105">
        <v>3298.56</v>
      </c>
      <c r="J53" s="105">
        <f t="shared" si="80"/>
        <v>3298.56</v>
      </c>
      <c r="K53" s="105">
        <f t="shared" si="6"/>
        <v>3298.56</v>
      </c>
      <c r="L53" s="105">
        <v>312.32</v>
      </c>
      <c r="M53" s="105">
        <v>312.32</v>
      </c>
      <c r="N53" s="105">
        <v>312.32</v>
      </c>
      <c r="O53" s="105">
        <v>312.32</v>
      </c>
      <c r="P53" s="105">
        <v>312.32</v>
      </c>
      <c r="Q53" s="105">
        <v>312.32</v>
      </c>
      <c r="R53" s="105">
        <v>312.32</v>
      </c>
      <c r="S53" s="105">
        <v>312.32</v>
      </c>
      <c r="T53" s="105">
        <v>200</v>
      </c>
      <c r="U53" s="105">
        <v>200</v>
      </c>
      <c r="V53" s="105">
        <v>200</v>
      </c>
      <c r="W53" s="105">
        <v>200</v>
      </c>
      <c r="X53" s="105"/>
      <c r="Y53" s="105">
        <f t="shared" si="7"/>
        <v>0</v>
      </c>
      <c r="Z53" s="105">
        <f t="shared" si="51"/>
        <v>4300.8</v>
      </c>
      <c r="AA53" s="105">
        <f t="shared" si="81"/>
        <v>4300.8</v>
      </c>
      <c r="AB53" s="105">
        <f t="shared" si="8"/>
        <v>4300.8</v>
      </c>
      <c r="AC53" s="105">
        <f t="shared" si="68"/>
        <v>358.4</v>
      </c>
      <c r="AD53" s="105">
        <f t="shared" si="82"/>
        <v>358.4</v>
      </c>
      <c r="AE53" s="105">
        <f t="shared" si="69"/>
        <v>358.4</v>
      </c>
      <c r="AF53" s="105">
        <f t="shared" si="70"/>
        <v>358.4</v>
      </c>
      <c r="AG53" s="105">
        <f t="shared" si="71"/>
        <v>358.4</v>
      </c>
      <c r="AH53" s="105">
        <f t="shared" si="72"/>
        <v>358.4</v>
      </c>
      <c r="AI53" s="105">
        <f t="shared" si="73"/>
        <v>358.4</v>
      </c>
      <c r="AJ53" s="105">
        <f t="shared" si="74"/>
        <v>358.4</v>
      </c>
      <c r="AK53" s="105">
        <f t="shared" si="75"/>
        <v>358.4</v>
      </c>
      <c r="AL53" s="105">
        <f t="shared" si="76"/>
        <v>358.4</v>
      </c>
      <c r="AM53" s="105">
        <f t="shared" si="77"/>
        <v>358.4</v>
      </c>
      <c r="AN53" s="105">
        <f t="shared" si="78"/>
        <v>358.4</v>
      </c>
      <c r="AO53" s="105"/>
      <c r="AP53" s="105">
        <f t="shared" si="66"/>
        <v>0</v>
      </c>
      <c r="AQ53" s="105">
        <f t="shared" si="10"/>
        <v>2867.2</v>
      </c>
      <c r="AR53" s="105">
        <f t="shared" si="33"/>
        <v>2867.2</v>
      </c>
      <c r="AS53" s="105">
        <f t="shared" si="12"/>
        <v>2867.2</v>
      </c>
      <c r="AT53" s="105">
        <v>358.4</v>
      </c>
      <c r="AU53" s="105">
        <v>358.4</v>
      </c>
      <c r="AV53" s="105">
        <v>358.4</v>
      </c>
      <c r="AW53" s="105">
        <v>358.4</v>
      </c>
      <c r="AX53" s="105">
        <v>358.4</v>
      </c>
      <c r="AY53" s="105">
        <v>358.4</v>
      </c>
      <c r="AZ53" s="105">
        <v>358.4</v>
      </c>
      <c r="BA53" s="105">
        <v>358.4</v>
      </c>
      <c r="BB53" s="105"/>
      <c r="BC53" s="105"/>
      <c r="BD53" s="105"/>
      <c r="BE53" s="105"/>
      <c r="BF53" s="74">
        <f t="shared" si="67"/>
        <v>0</v>
      </c>
    </row>
    <row r="54" spans="1:58" ht="26.25" thickBot="1">
      <c r="A54" s="87" t="s">
        <v>120</v>
      </c>
      <c r="B54" s="12" t="s">
        <v>9</v>
      </c>
      <c r="C54" s="105">
        <v>50.7</v>
      </c>
      <c r="D54" s="105">
        <v>7</v>
      </c>
      <c r="E54" s="105">
        <f t="shared" si="79"/>
        <v>354.9</v>
      </c>
      <c r="F54" s="105">
        <v>884.91</v>
      </c>
      <c r="G54" s="105">
        <v>572.59</v>
      </c>
      <c r="H54" s="105">
        <f t="shared" si="5"/>
        <v>-312.32</v>
      </c>
      <c r="I54" s="105">
        <v>3274.16</v>
      </c>
      <c r="J54" s="105">
        <f t="shared" si="80"/>
        <v>3086.36</v>
      </c>
      <c r="K54" s="105">
        <f t="shared" si="6"/>
        <v>3086.36</v>
      </c>
      <c r="L54" s="105">
        <v>312.32</v>
      </c>
      <c r="M54" s="105">
        <v>312.32</v>
      </c>
      <c r="N54" s="105">
        <v>312.32</v>
      </c>
      <c r="O54" s="105">
        <v>312.32</v>
      </c>
      <c r="P54" s="105">
        <v>309.27</v>
      </c>
      <c r="Q54" s="105">
        <v>309.27</v>
      </c>
      <c r="R54" s="105">
        <v>309.27</v>
      </c>
      <c r="S54" s="105">
        <v>309.27</v>
      </c>
      <c r="T54" s="105">
        <v>200</v>
      </c>
      <c r="U54" s="105"/>
      <c r="V54" s="105">
        <v>200</v>
      </c>
      <c r="W54" s="105">
        <v>200</v>
      </c>
      <c r="X54" s="105"/>
      <c r="Y54" s="105">
        <f t="shared" si="7"/>
        <v>-500.12</v>
      </c>
      <c r="Z54" s="105">
        <f t="shared" si="51"/>
        <v>4258.8</v>
      </c>
      <c r="AA54" s="105">
        <f t="shared" si="81"/>
        <v>4258.8</v>
      </c>
      <c r="AB54" s="105">
        <f t="shared" si="8"/>
        <v>4258.8</v>
      </c>
      <c r="AC54" s="105">
        <f t="shared" si="68"/>
        <v>354.9</v>
      </c>
      <c r="AD54" s="105">
        <f t="shared" si="82"/>
        <v>354.9</v>
      </c>
      <c r="AE54" s="105">
        <f t="shared" si="69"/>
        <v>354.9</v>
      </c>
      <c r="AF54" s="105">
        <f t="shared" si="70"/>
        <v>354.9</v>
      </c>
      <c r="AG54" s="105">
        <f t="shared" si="71"/>
        <v>354.9</v>
      </c>
      <c r="AH54" s="105">
        <f t="shared" si="72"/>
        <v>354.9</v>
      </c>
      <c r="AI54" s="105">
        <f t="shared" si="73"/>
        <v>354.9</v>
      </c>
      <c r="AJ54" s="105">
        <f t="shared" si="74"/>
        <v>354.9</v>
      </c>
      <c r="AK54" s="105">
        <f t="shared" si="75"/>
        <v>354.9</v>
      </c>
      <c r="AL54" s="105">
        <f t="shared" si="76"/>
        <v>354.9</v>
      </c>
      <c r="AM54" s="105">
        <f t="shared" si="77"/>
        <v>354.9</v>
      </c>
      <c r="AN54" s="105">
        <f t="shared" si="78"/>
        <v>354.9</v>
      </c>
      <c r="AO54" s="105"/>
      <c r="AP54" s="105">
        <f t="shared" si="66"/>
        <v>-500.12</v>
      </c>
      <c r="AQ54" s="105">
        <f t="shared" si="10"/>
        <v>2839.2</v>
      </c>
      <c r="AR54" s="105">
        <f t="shared" si="33"/>
        <v>2839.2</v>
      </c>
      <c r="AS54" s="105">
        <f t="shared" si="12"/>
        <v>2839.2</v>
      </c>
      <c r="AT54" s="105">
        <v>354.9</v>
      </c>
      <c r="AU54" s="105">
        <v>354.9</v>
      </c>
      <c r="AV54" s="105">
        <v>354.9</v>
      </c>
      <c r="AW54" s="105">
        <v>354.9</v>
      </c>
      <c r="AX54" s="105">
        <v>354.9</v>
      </c>
      <c r="AY54" s="105">
        <v>354.9</v>
      </c>
      <c r="AZ54" s="105">
        <v>354.9</v>
      </c>
      <c r="BA54" s="105">
        <v>354.9</v>
      </c>
      <c r="BB54" s="105"/>
      <c r="BC54" s="105"/>
      <c r="BD54" s="105"/>
      <c r="BE54" s="105"/>
      <c r="BF54" s="74">
        <f t="shared" si="67"/>
        <v>-500.12</v>
      </c>
    </row>
    <row r="55" spans="1:58" ht="26.25" thickBot="1">
      <c r="A55" s="87" t="s">
        <v>121</v>
      </c>
      <c r="B55" s="12" t="s">
        <v>48</v>
      </c>
      <c r="C55" s="105">
        <v>36</v>
      </c>
      <c r="D55" s="105">
        <v>7</v>
      </c>
      <c r="E55" s="105">
        <f t="shared" si="79"/>
        <v>252</v>
      </c>
      <c r="F55" s="105">
        <v>622.2</v>
      </c>
      <c r="G55" s="105">
        <v>402.6</v>
      </c>
      <c r="H55" s="105">
        <f t="shared" si="5"/>
        <v>-219.6</v>
      </c>
      <c r="I55" s="105">
        <v>2556.8</v>
      </c>
      <c r="J55" s="105">
        <f t="shared" si="80"/>
        <v>2556.8</v>
      </c>
      <c r="K55" s="105">
        <f t="shared" si="6"/>
        <v>2556.8</v>
      </c>
      <c r="L55" s="105"/>
      <c r="M55" s="105">
        <v>658.8</v>
      </c>
      <c r="N55" s="105"/>
      <c r="O55" s="105"/>
      <c r="P55" s="105">
        <v>439.2</v>
      </c>
      <c r="Q55" s="105">
        <v>219.6</v>
      </c>
      <c r="R55" s="105">
        <v>219.6</v>
      </c>
      <c r="S55" s="105">
        <v>219.6</v>
      </c>
      <c r="T55" s="105">
        <v>200</v>
      </c>
      <c r="U55" s="105">
        <v>200</v>
      </c>
      <c r="V55" s="105">
        <v>200</v>
      </c>
      <c r="W55" s="105">
        <v>200</v>
      </c>
      <c r="X55" s="105"/>
      <c r="Y55" s="105">
        <f t="shared" si="7"/>
        <v>-219.6</v>
      </c>
      <c r="Z55" s="105">
        <f t="shared" si="51"/>
        <v>3024</v>
      </c>
      <c r="AA55" s="105">
        <f t="shared" si="81"/>
        <v>3024</v>
      </c>
      <c r="AB55" s="105">
        <f t="shared" si="8"/>
        <v>3024</v>
      </c>
      <c r="AC55" s="105">
        <f t="shared" si="68"/>
        <v>252</v>
      </c>
      <c r="AD55" s="105">
        <f t="shared" si="82"/>
        <v>252</v>
      </c>
      <c r="AE55" s="105">
        <f t="shared" si="69"/>
        <v>252</v>
      </c>
      <c r="AF55" s="105">
        <f t="shared" si="70"/>
        <v>252</v>
      </c>
      <c r="AG55" s="105">
        <f t="shared" si="71"/>
        <v>252</v>
      </c>
      <c r="AH55" s="105">
        <f t="shared" si="72"/>
        <v>252</v>
      </c>
      <c r="AI55" s="105">
        <f t="shared" si="73"/>
        <v>252</v>
      </c>
      <c r="AJ55" s="105">
        <f t="shared" si="74"/>
        <v>252</v>
      </c>
      <c r="AK55" s="105">
        <f t="shared" si="75"/>
        <v>252</v>
      </c>
      <c r="AL55" s="105">
        <f t="shared" si="76"/>
        <v>252</v>
      </c>
      <c r="AM55" s="105">
        <f t="shared" si="77"/>
        <v>252</v>
      </c>
      <c r="AN55" s="105">
        <f t="shared" si="78"/>
        <v>252</v>
      </c>
      <c r="AO55" s="105"/>
      <c r="AP55" s="105">
        <f t="shared" si="66"/>
        <v>-219.6</v>
      </c>
      <c r="AQ55" s="105">
        <f t="shared" si="10"/>
        <v>2016</v>
      </c>
      <c r="AR55" s="105">
        <f t="shared" si="33"/>
        <v>2016</v>
      </c>
      <c r="AS55" s="105">
        <f t="shared" si="12"/>
        <v>2016</v>
      </c>
      <c r="AT55" s="105">
        <v>252</v>
      </c>
      <c r="AU55" s="105">
        <v>252</v>
      </c>
      <c r="AV55" s="105">
        <v>252</v>
      </c>
      <c r="AW55" s="105">
        <v>252</v>
      </c>
      <c r="AX55" s="105">
        <v>252</v>
      </c>
      <c r="AY55" s="105">
        <v>252</v>
      </c>
      <c r="AZ55" s="105">
        <v>252</v>
      </c>
      <c r="BA55" s="105">
        <v>252</v>
      </c>
      <c r="BB55" s="105"/>
      <c r="BC55" s="105"/>
      <c r="BD55" s="105"/>
      <c r="BE55" s="105"/>
      <c r="BF55" s="74">
        <f t="shared" si="67"/>
        <v>-219.6</v>
      </c>
    </row>
    <row r="56" spans="1:58" ht="16.5" thickBot="1">
      <c r="A56" s="87" t="s">
        <v>81</v>
      </c>
      <c r="B56" s="12" t="s">
        <v>49</v>
      </c>
      <c r="C56" s="105">
        <v>62</v>
      </c>
      <c r="D56" s="105">
        <v>7</v>
      </c>
      <c r="E56" s="105">
        <f t="shared" si="79"/>
        <v>434</v>
      </c>
      <c r="F56" s="105">
        <v>1071.55</v>
      </c>
      <c r="G56" s="105">
        <v>1134.6</v>
      </c>
      <c r="H56" s="105">
        <f t="shared" si="5"/>
        <v>63.05</v>
      </c>
      <c r="I56" s="105">
        <v>3825.6</v>
      </c>
      <c r="J56" s="105">
        <f t="shared" si="80"/>
        <v>3825.6</v>
      </c>
      <c r="K56" s="105">
        <f t="shared" si="6"/>
        <v>3825.6</v>
      </c>
      <c r="L56" s="105">
        <v>378.2</v>
      </c>
      <c r="M56" s="105">
        <v>378.2</v>
      </c>
      <c r="N56" s="105">
        <v>378.2</v>
      </c>
      <c r="O56" s="105">
        <v>378.2</v>
      </c>
      <c r="P56" s="105">
        <v>378.2</v>
      </c>
      <c r="Q56" s="105">
        <v>378.2</v>
      </c>
      <c r="R56" s="105">
        <v>378.2</v>
      </c>
      <c r="S56" s="105">
        <v>378.2</v>
      </c>
      <c r="T56" s="105">
        <v>200</v>
      </c>
      <c r="U56" s="105">
        <v>200</v>
      </c>
      <c r="V56" s="105">
        <v>200</v>
      </c>
      <c r="W56" s="105">
        <v>200</v>
      </c>
      <c r="X56" s="105"/>
      <c r="Y56" s="105">
        <f t="shared" si="7"/>
        <v>63.05</v>
      </c>
      <c r="Z56" s="105">
        <f t="shared" si="51"/>
        <v>5208</v>
      </c>
      <c r="AA56" s="105">
        <f t="shared" si="81"/>
        <v>5208</v>
      </c>
      <c r="AB56" s="105">
        <f t="shared" si="8"/>
        <v>5208</v>
      </c>
      <c r="AC56" s="105">
        <f t="shared" si="68"/>
        <v>434</v>
      </c>
      <c r="AD56" s="105">
        <f t="shared" si="82"/>
        <v>434</v>
      </c>
      <c r="AE56" s="105">
        <f t="shared" si="69"/>
        <v>434</v>
      </c>
      <c r="AF56" s="105">
        <f t="shared" si="70"/>
        <v>434</v>
      </c>
      <c r="AG56" s="105">
        <f t="shared" si="71"/>
        <v>434</v>
      </c>
      <c r="AH56" s="105">
        <f t="shared" si="72"/>
        <v>434</v>
      </c>
      <c r="AI56" s="105">
        <f t="shared" si="73"/>
        <v>434</v>
      </c>
      <c r="AJ56" s="105">
        <f t="shared" si="74"/>
        <v>434</v>
      </c>
      <c r="AK56" s="105">
        <f t="shared" si="75"/>
        <v>434</v>
      </c>
      <c r="AL56" s="105">
        <f t="shared" si="76"/>
        <v>434</v>
      </c>
      <c r="AM56" s="105">
        <f t="shared" si="77"/>
        <v>434</v>
      </c>
      <c r="AN56" s="105">
        <f t="shared" si="78"/>
        <v>434</v>
      </c>
      <c r="AO56" s="105"/>
      <c r="AP56" s="105">
        <f t="shared" si="66"/>
        <v>63.05</v>
      </c>
      <c r="AQ56" s="105">
        <f t="shared" si="10"/>
        <v>3472</v>
      </c>
      <c r="AR56" s="105">
        <f t="shared" si="33"/>
        <v>2838</v>
      </c>
      <c r="AS56" s="105">
        <f t="shared" si="12"/>
        <v>2838</v>
      </c>
      <c r="AT56" s="105">
        <v>434</v>
      </c>
      <c r="AU56" s="105">
        <v>434</v>
      </c>
      <c r="AV56" s="105">
        <v>434</v>
      </c>
      <c r="AW56" s="105">
        <v>434</v>
      </c>
      <c r="AX56" s="105">
        <v>234</v>
      </c>
      <c r="AY56" s="105">
        <v>434</v>
      </c>
      <c r="AZ56" s="105">
        <v>434</v>
      </c>
      <c r="BA56" s="105"/>
      <c r="BB56" s="105"/>
      <c r="BC56" s="105"/>
      <c r="BD56" s="105"/>
      <c r="BE56" s="105"/>
      <c r="BF56" s="74">
        <f t="shared" si="67"/>
        <v>-570.95</v>
      </c>
    </row>
    <row r="57" spans="1:58" ht="26.25" thickBot="1">
      <c r="A57" s="87" t="s">
        <v>122</v>
      </c>
      <c r="B57" s="12" t="s">
        <v>50</v>
      </c>
      <c r="C57" s="105">
        <v>50.7</v>
      </c>
      <c r="D57" s="105">
        <v>7</v>
      </c>
      <c r="E57" s="105">
        <f t="shared" si="79"/>
        <v>354.9</v>
      </c>
      <c r="F57" s="105">
        <v>877.79</v>
      </c>
      <c r="G57" s="105">
        <v>877.79</v>
      </c>
      <c r="H57" s="105">
        <f t="shared" si="5"/>
        <v>0</v>
      </c>
      <c r="I57" s="105">
        <v>3274.16</v>
      </c>
      <c r="J57" s="105">
        <f t="shared" si="80"/>
        <v>3272.33</v>
      </c>
      <c r="K57" s="105">
        <f t="shared" si="6"/>
        <v>3272.33</v>
      </c>
      <c r="L57" s="105">
        <v>307.44</v>
      </c>
      <c r="M57" s="105"/>
      <c r="N57" s="105">
        <v>309.27</v>
      </c>
      <c r="O57" s="105">
        <v>618.54</v>
      </c>
      <c r="P57" s="105">
        <v>309.27</v>
      </c>
      <c r="Q57" s="105">
        <v>309.27</v>
      </c>
      <c r="R57" s="105">
        <v>309.27</v>
      </c>
      <c r="S57" s="105">
        <v>309.27</v>
      </c>
      <c r="T57" s="105">
        <v>200</v>
      </c>
      <c r="U57" s="105">
        <v>200</v>
      </c>
      <c r="V57" s="105">
        <v>200</v>
      </c>
      <c r="W57" s="105">
        <v>200</v>
      </c>
      <c r="X57" s="105"/>
      <c r="Y57" s="105">
        <f t="shared" si="7"/>
        <v>-1.83</v>
      </c>
      <c r="Z57" s="105">
        <f t="shared" si="51"/>
        <v>4258.8</v>
      </c>
      <c r="AA57" s="105">
        <f t="shared" si="81"/>
        <v>4258.8</v>
      </c>
      <c r="AB57" s="105">
        <f t="shared" si="8"/>
        <v>4258.8</v>
      </c>
      <c r="AC57" s="105">
        <f t="shared" si="68"/>
        <v>354.9</v>
      </c>
      <c r="AD57" s="105">
        <f t="shared" si="82"/>
        <v>354.9</v>
      </c>
      <c r="AE57" s="105">
        <f t="shared" si="69"/>
        <v>354.9</v>
      </c>
      <c r="AF57" s="105">
        <f t="shared" si="70"/>
        <v>354.9</v>
      </c>
      <c r="AG57" s="105">
        <f t="shared" si="71"/>
        <v>354.9</v>
      </c>
      <c r="AH57" s="105">
        <f t="shared" si="72"/>
        <v>354.9</v>
      </c>
      <c r="AI57" s="105">
        <f t="shared" si="73"/>
        <v>354.9</v>
      </c>
      <c r="AJ57" s="105">
        <f t="shared" si="74"/>
        <v>354.9</v>
      </c>
      <c r="AK57" s="105">
        <f t="shared" si="75"/>
        <v>354.9</v>
      </c>
      <c r="AL57" s="105">
        <f t="shared" si="76"/>
        <v>354.9</v>
      </c>
      <c r="AM57" s="105">
        <f t="shared" si="77"/>
        <v>354.9</v>
      </c>
      <c r="AN57" s="105">
        <f t="shared" si="78"/>
        <v>354.9</v>
      </c>
      <c r="AO57" s="105"/>
      <c r="AP57" s="105">
        <f t="shared" si="66"/>
        <v>-1.83</v>
      </c>
      <c r="AQ57" s="105">
        <f t="shared" si="10"/>
        <v>2839.2</v>
      </c>
      <c r="AR57" s="105">
        <f t="shared" si="33"/>
        <v>2839.2</v>
      </c>
      <c r="AS57" s="105">
        <f t="shared" si="12"/>
        <v>2839.2</v>
      </c>
      <c r="AT57" s="105">
        <v>354.9</v>
      </c>
      <c r="AU57" s="105">
        <v>354.9</v>
      </c>
      <c r="AV57" s="105">
        <v>354.9</v>
      </c>
      <c r="AW57" s="105">
        <v>354.9</v>
      </c>
      <c r="AX57" s="105">
        <v>354.9</v>
      </c>
      <c r="AY57" s="105">
        <v>354.9</v>
      </c>
      <c r="AZ57" s="105">
        <v>354.9</v>
      </c>
      <c r="BA57" s="105">
        <v>354.9</v>
      </c>
      <c r="BB57" s="105"/>
      <c r="BC57" s="105"/>
      <c r="BD57" s="105"/>
      <c r="BE57" s="105"/>
      <c r="BF57" s="74">
        <f t="shared" si="67"/>
        <v>-1.83</v>
      </c>
    </row>
    <row r="58" spans="1:58" ht="16.5" hidden="1" thickBot="1">
      <c r="A58" s="87" t="s">
        <v>82</v>
      </c>
      <c r="B58" s="12" t="s">
        <v>51</v>
      </c>
      <c r="C58" s="105">
        <v>34.7</v>
      </c>
      <c r="D58" s="105">
        <v>7</v>
      </c>
      <c r="E58" s="105">
        <f t="shared" si="79"/>
        <v>242.9</v>
      </c>
      <c r="F58" s="105">
        <v>622.2</v>
      </c>
      <c r="G58" s="105">
        <v>622.2</v>
      </c>
      <c r="H58" s="105">
        <f t="shared" si="5"/>
        <v>0</v>
      </c>
      <c r="I58" s="105">
        <v>2493.36</v>
      </c>
      <c r="J58" s="105">
        <f t="shared" si="80"/>
        <v>2525.08</v>
      </c>
      <c r="K58" s="105">
        <f t="shared" si="6"/>
        <v>2525.08</v>
      </c>
      <c r="L58" s="105">
        <v>219.6</v>
      </c>
      <c r="M58" s="105">
        <v>219.6</v>
      </c>
      <c r="N58" s="105">
        <v>219.6</v>
      </c>
      <c r="O58" s="105">
        <v>219.6</v>
      </c>
      <c r="P58" s="105">
        <v>211.67</v>
      </c>
      <c r="Q58" s="105">
        <v>211.67</v>
      </c>
      <c r="R58" s="105">
        <v>211.67</v>
      </c>
      <c r="S58" s="105">
        <v>211.67</v>
      </c>
      <c r="T58" s="105">
        <v>200</v>
      </c>
      <c r="U58" s="105">
        <v>200</v>
      </c>
      <c r="V58" s="105">
        <v>200</v>
      </c>
      <c r="W58" s="105">
        <v>200</v>
      </c>
      <c r="X58" s="105"/>
      <c r="Y58" s="105">
        <f t="shared" si="7"/>
        <v>31.72</v>
      </c>
      <c r="Z58" s="105">
        <f t="shared" si="51"/>
        <v>2914.8</v>
      </c>
      <c r="AA58" s="105">
        <f t="shared" si="81"/>
        <v>2914.8</v>
      </c>
      <c r="AB58" s="105">
        <f t="shared" si="8"/>
        <v>2914.8</v>
      </c>
      <c r="AC58" s="105">
        <f t="shared" si="68"/>
        <v>242.9</v>
      </c>
      <c r="AD58" s="105">
        <f t="shared" si="82"/>
        <v>242.9</v>
      </c>
      <c r="AE58" s="105">
        <f t="shared" si="69"/>
        <v>242.9</v>
      </c>
      <c r="AF58" s="105">
        <f t="shared" si="70"/>
        <v>242.9</v>
      </c>
      <c r="AG58" s="105">
        <f t="shared" si="71"/>
        <v>242.9</v>
      </c>
      <c r="AH58" s="105">
        <f t="shared" si="72"/>
        <v>242.9</v>
      </c>
      <c r="AI58" s="105">
        <f t="shared" si="73"/>
        <v>242.9</v>
      </c>
      <c r="AJ58" s="105">
        <f t="shared" si="74"/>
        <v>242.9</v>
      </c>
      <c r="AK58" s="105">
        <f t="shared" si="75"/>
        <v>242.9</v>
      </c>
      <c r="AL58" s="105">
        <f t="shared" si="76"/>
        <v>242.9</v>
      </c>
      <c r="AM58" s="105">
        <f t="shared" si="77"/>
        <v>242.9</v>
      </c>
      <c r="AN58" s="105">
        <f t="shared" si="78"/>
        <v>242.9</v>
      </c>
      <c r="AO58" s="105"/>
      <c r="AP58" s="105">
        <f t="shared" si="66"/>
        <v>31.72</v>
      </c>
      <c r="AQ58" s="105">
        <f t="shared" si="10"/>
        <v>1943.2</v>
      </c>
      <c r="AR58" s="105">
        <f t="shared" si="33"/>
        <v>1943.2</v>
      </c>
      <c r="AS58" s="105">
        <f t="shared" si="12"/>
        <v>1943.2</v>
      </c>
      <c r="AT58" s="105">
        <v>242.9</v>
      </c>
      <c r="AU58" s="105">
        <v>242.9</v>
      </c>
      <c r="AV58" s="105">
        <v>242.9</v>
      </c>
      <c r="AW58" s="105">
        <v>242.9</v>
      </c>
      <c r="AX58" s="105">
        <v>242.9</v>
      </c>
      <c r="AY58" s="105">
        <v>242.9</v>
      </c>
      <c r="AZ58" s="105">
        <v>242.9</v>
      </c>
      <c r="BA58" s="105">
        <v>242.9</v>
      </c>
      <c r="BB58" s="105"/>
      <c r="BC58" s="105"/>
      <c r="BD58" s="105"/>
      <c r="BE58" s="105"/>
      <c r="BF58" s="74">
        <f t="shared" si="67"/>
        <v>31.72</v>
      </c>
    </row>
    <row r="59" spans="1:58" ht="26.25" thickBot="1">
      <c r="A59" s="87" t="s">
        <v>123</v>
      </c>
      <c r="B59" s="12" t="s">
        <v>52</v>
      </c>
      <c r="C59" s="105">
        <v>62</v>
      </c>
      <c r="D59" s="105">
        <v>7</v>
      </c>
      <c r="E59" s="105">
        <f t="shared" si="79"/>
        <v>434</v>
      </c>
      <c r="F59" s="105">
        <v>1071.55</v>
      </c>
      <c r="G59" s="105">
        <v>693.35</v>
      </c>
      <c r="H59" s="105">
        <f t="shared" si="5"/>
        <v>-378.2</v>
      </c>
      <c r="I59" s="105">
        <v>3825.6</v>
      </c>
      <c r="J59" s="105">
        <f t="shared" si="80"/>
        <v>4203.8</v>
      </c>
      <c r="K59" s="105">
        <f t="shared" si="6"/>
        <v>4203.8</v>
      </c>
      <c r="L59" s="105">
        <v>378.2</v>
      </c>
      <c r="M59" s="105">
        <v>756.4</v>
      </c>
      <c r="N59" s="105"/>
      <c r="O59" s="105"/>
      <c r="P59" s="105">
        <v>1134.6</v>
      </c>
      <c r="Q59" s="105">
        <v>378.2</v>
      </c>
      <c r="R59" s="105">
        <v>378.2</v>
      </c>
      <c r="S59" s="105">
        <v>378.2</v>
      </c>
      <c r="T59" s="105">
        <v>200</v>
      </c>
      <c r="U59" s="105">
        <v>200</v>
      </c>
      <c r="V59" s="105">
        <v>200</v>
      </c>
      <c r="W59" s="105">
        <v>200</v>
      </c>
      <c r="X59" s="105"/>
      <c r="Y59" s="105">
        <f t="shared" si="7"/>
        <v>0</v>
      </c>
      <c r="Z59" s="105">
        <f t="shared" si="51"/>
        <v>5208</v>
      </c>
      <c r="AA59" s="105">
        <f t="shared" si="81"/>
        <v>5208</v>
      </c>
      <c r="AB59" s="105">
        <f t="shared" si="8"/>
        <v>5208</v>
      </c>
      <c r="AC59" s="105">
        <f t="shared" si="68"/>
        <v>434</v>
      </c>
      <c r="AD59" s="105">
        <f t="shared" si="82"/>
        <v>434</v>
      </c>
      <c r="AE59" s="105">
        <f>AD59</f>
        <v>434</v>
      </c>
      <c r="AF59" s="105">
        <f>AE59</f>
        <v>434</v>
      </c>
      <c r="AG59" s="105">
        <f>AF59</f>
        <v>434</v>
      </c>
      <c r="AH59" s="105">
        <f>AG59</f>
        <v>434</v>
      </c>
      <c r="AI59" s="105">
        <v>434</v>
      </c>
      <c r="AJ59" s="105">
        <f t="shared" si="74"/>
        <v>434</v>
      </c>
      <c r="AK59" s="105">
        <f t="shared" si="75"/>
        <v>434</v>
      </c>
      <c r="AL59" s="105">
        <f t="shared" si="76"/>
        <v>434</v>
      </c>
      <c r="AM59" s="105">
        <f t="shared" si="77"/>
        <v>434</v>
      </c>
      <c r="AN59" s="105">
        <f t="shared" si="78"/>
        <v>434</v>
      </c>
      <c r="AO59" s="105"/>
      <c r="AP59" s="105">
        <f t="shared" si="66"/>
        <v>0</v>
      </c>
      <c r="AQ59" s="105">
        <f t="shared" si="10"/>
        <v>3472</v>
      </c>
      <c r="AR59" s="105">
        <f t="shared" si="33"/>
        <v>3038</v>
      </c>
      <c r="AS59" s="105">
        <f t="shared" si="12"/>
        <v>3038</v>
      </c>
      <c r="AT59" s="105">
        <v>434</v>
      </c>
      <c r="AU59" s="105">
        <v>434</v>
      </c>
      <c r="AV59" s="105">
        <v>434</v>
      </c>
      <c r="AW59" s="105">
        <v>434</v>
      </c>
      <c r="AX59" s="105">
        <v>434</v>
      </c>
      <c r="AY59" s="105">
        <v>434</v>
      </c>
      <c r="AZ59" s="105">
        <v>434</v>
      </c>
      <c r="BA59" s="105"/>
      <c r="BB59" s="105"/>
      <c r="BC59" s="105"/>
      <c r="BD59" s="105"/>
      <c r="BE59" s="105"/>
      <c r="BF59" s="74">
        <f t="shared" si="67"/>
        <v>-434</v>
      </c>
    </row>
    <row r="60" spans="1:58" s="113" customFormat="1" ht="15">
      <c r="A60" s="111"/>
      <c r="B60" s="65" t="s">
        <v>0</v>
      </c>
      <c r="C60" s="112"/>
      <c r="D60" s="112"/>
      <c r="E60" s="112">
        <f aca="true" t="shared" si="83" ref="E60:K60">SUM(E48:E59)</f>
        <v>4132.8</v>
      </c>
      <c r="F60" s="112">
        <f t="shared" si="83"/>
        <v>10234.96</v>
      </c>
      <c r="G60" s="112">
        <f t="shared" si="83"/>
        <v>9226.12</v>
      </c>
      <c r="H60" s="106">
        <f t="shared" si="83"/>
        <v>-1008.84</v>
      </c>
      <c r="I60" s="112">
        <f t="shared" si="83"/>
        <v>38411.52</v>
      </c>
      <c r="J60" s="112">
        <f t="shared" si="83"/>
        <v>38520.59</v>
      </c>
      <c r="K60" s="112">
        <f t="shared" si="83"/>
        <v>38520.59</v>
      </c>
      <c r="L60" s="112">
        <f aca="true" t="shared" si="84" ref="L60:AA60">SUM(L48:L59)</f>
        <v>3343.4</v>
      </c>
      <c r="M60" s="112">
        <f t="shared" si="84"/>
        <v>4119.94</v>
      </c>
      <c r="N60" s="112">
        <f t="shared" si="84"/>
        <v>2952.21</v>
      </c>
      <c r="O60" s="112">
        <f t="shared" si="84"/>
        <v>3323.28</v>
      </c>
      <c r="P60" s="112">
        <f t="shared" si="84"/>
        <v>4577.44</v>
      </c>
      <c r="Q60" s="112">
        <f t="shared" si="84"/>
        <v>3601.44</v>
      </c>
      <c r="R60" s="112">
        <f t="shared" si="84"/>
        <v>3601.44</v>
      </c>
      <c r="S60" s="112">
        <f t="shared" si="84"/>
        <v>3601.44</v>
      </c>
      <c r="T60" s="112">
        <f t="shared" si="84"/>
        <v>2400</v>
      </c>
      <c r="U60" s="112">
        <f t="shared" si="84"/>
        <v>2200</v>
      </c>
      <c r="V60" s="112">
        <f t="shared" si="84"/>
        <v>2400</v>
      </c>
      <c r="W60" s="112">
        <f t="shared" si="84"/>
        <v>2400</v>
      </c>
      <c r="X60" s="112">
        <f t="shared" si="84"/>
        <v>0</v>
      </c>
      <c r="Y60" s="112">
        <f t="shared" si="84"/>
        <v>-899.77</v>
      </c>
      <c r="Z60" s="112">
        <f t="shared" si="84"/>
        <v>49593.6</v>
      </c>
      <c r="AA60" s="112">
        <f t="shared" si="84"/>
        <v>50025.5</v>
      </c>
      <c r="AB60" s="112">
        <f aca="true" t="shared" si="85" ref="AB60:AN60">SUM(AB48:AB59)</f>
        <v>50025.5</v>
      </c>
      <c r="AC60" s="112">
        <f t="shared" si="85"/>
        <v>4132.8</v>
      </c>
      <c r="AD60" s="112">
        <f t="shared" si="85"/>
        <v>4132.8</v>
      </c>
      <c r="AE60" s="112">
        <f t="shared" si="85"/>
        <v>4132.8</v>
      </c>
      <c r="AF60" s="112">
        <f t="shared" si="85"/>
        <v>4132.8</v>
      </c>
      <c r="AG60" s="112">
        <f t="shared" si="85"/>
        <v>4132.8</v>
      </c>
      <c r="AH60" s="112">
        <f t="shared" si="85"/>
        <v>4132.8</v>
      </c>
      <c r="AI60" s="112">
        <f t="shared" si="85"/>
        <v>4132.8</v>
      </c>
      <c r="AJ60" s="112">
        <f t="shared" si="85"/>
        <v>4132.8</v>
      </c>
      <c r="AK60" s="112">
        <f t="shared" si="85"/>
        <v>4132.8</v>
      </c>
      <c r="AL60" s="112">
        <f t="shared" si="85"/>
        <v>4132.8</v>
      </c>
      <c r="AM60" s="112">
        <f t="shared" si="85"/>
        <v>4132.8</v>
      </c>
      <c r="AN60" s="112">
        <f t="shared" si="85"/>
        <v>4132.8</v>
      </c>
      <c r="AO60" s="112"/>
      <c r="AP60" s="112">
        <f aca="true" t="shared" si="86" ref="AP60:BF60">SUM(AP48:AP59)</f>
        <v>-467.87</v>
      </c>
      <c r="AQ60" s="112">
        <f t="shared" si="86"/>
        <v>33062.4</v>
      </c>
      <c r="AR60" s="112">
        <f t="shared" si="86"/>
        <v>31994.4</v>
      </c>
      <c r="AS60" s="112">
        <f t="shared" si="86"/>
        <v>31994.4</v>
      </c>
      <c r="AT60" s="112">
        <f t="shared" si="86"/>
        <v>4132.8</v>
      </c>
      <c r="AU60" s="112">
        <f t="shared" si="86"/>
        <v>4132.8</v>
      </c>
      <c r="AV60" s="112">
        <f t="shared" si="86"/>
        <v>4132.8</v>
      </c>
      <c r="AW60" s="112">
        <f t="shared" si="86"/>
        <v>4132.8</v>
      </c>
      <c r="AX60" s="112">
        <f t="shared" si="86"/>
        <v>3932.8</v>
      </c>
      <c r="AY60" s="112">
        <f t="shared" si="86"/>
        <v>4132.8</v>
      </c>
      <c r="AZ60" s="112">
        <f t="shared" si="86"/>
        <v>4132.8</v>
      </c>
      <c r="BA60" s="112">
        <f t="shared" si="86"/>
        <v>3264.8</v>
      </c>
      <c r="BB60" s="112">
        <f t="shared" si="86"/>
        <v>0</v>
      </c>
      <c r="BC60" s="112">
        <f t="shared" si="86"/>
        <v>0</v>
      </c>
      <c r="BD60" s="112">
        <f t="shared" si="86"/>
        <v>0</v>
      </c>
      <c r="BE60" s="112">
        <f t="shared" si="86"/>
        <v>0</v>
      </c>
      <c r="BF60" s="78">
        <f t="shared" si="86"/>
        <v>-1535.87</v>
      </c>
    </row>
    <row r="61" spans="1:58" ht="15">
      <c r="A61" s="116" t="s">
        <v>58</v>
      </c>
      <c r="E61" s="117">
        <f aca="true" t="shared" si="87" ref="E61:K61">E18+E32+E46+E60</f>
        <v>16578.1</v>
      </c>
      <c r="F61" s="117">
        <f t="shared" si="87"/>
        <v>40958.14</v>
      </c>
      <c r="G61" s="117">
        <f t="shared" si="87"/>
        <v>32262.38</v>
      </c>
      <c r="H61" s="118">
        <f t="shared" si="87"/>
        <v>-8695.76</v>
      </c>
      <c r="I61" s="117">
        <f t="shared" si="87"/>
        <v>159973.04</v>
      </c>
      <c r="J61" s="117">
        <f t="shared" si="87"/>
        <v>154818.28</v>
      </c>
      <c r="K61" s="117">
        <f t="shared" si="87"/>
        <v>154818.28</v>
      </c>
      <c r="L61" s="117">
        <f aca="true" t="shared" si="88" ref="L61:AA61">L18+L32+L46+L60</f>
        <v>8198.79</v>
      </c>
      <c r="M61" s="117">
        <f t="shared" si="88"/>
        <v>13344.06</v>
      </c>
      <c r="N61" s="117">
        <f t="shared" si="88"/>
        <v>12630.15</v>
      </c>
      <c r="O61" s="117">
        <f t="shared" si="88"/>
        <v>14902.05</v>
      </c>
      <c r="P61" s="117">
        <f t="shared" si="88"/>
        <v>13425.58</v>
      </c>
      <c r="Q61" s="117">
        <f t="shared" si="88"/>
        <v>12633.19</v>
      </c>
      <c r="R61" s="117">
        <f t="shared" si="88"/>
        <v>18637.39</v>
      </c>
      <c r="S61" s="117">
        <f t="shared" si="88"/>
        <v>17323.95</v>
      </c>
      <c r="T61" s="117">
        <f t="shared" si="88"/>
        <v>11123.12</v>
      </c>
      <c r="U61" s="117">
        <f t="shared" si="88"/>
        <v>9000</v>
      </c>
      <c r="V61" s="117">
        <f t="shared" si="88"/>
        <v>9400</v>
      </c>
      <c r="W61" s="117">
        <f t="shared" si="88"/>
        <v>9200</v>
      </c>
      <c r="X61" s="117">
        <f t="shared" si="88"/>
        <v>5000</v>
      </c>
      <c r="Y61" s="117">
        <f t="shared" si="88"/>
        <v>-13850.52</v>
      </c>
      <c r="Z61" s="117">
        <f t="shared" si="88"/>
        <v>198937.2</v>
      </c>
      <c r="AA61" s="117">
        <f t="shared" si="88"/>
        <v>191389.5</v>
      </c>
      <c r="AB61" s="117">
        <f aca="true" t="shared" si="89" ref="AB61:AN61">AB18+AB32+AB46+AB60</f>
        <v>191389.5</v>
      </c>
      <c r="AC61" s="117">
        <f t="shared" si="89"/>
        <v>15492.9</v>
      </c>
      <c r="AD61" s="117">
        <f t="shared" si="89"/>
        <v>16692.9</v>
      </c>
      <c r="AE61" s="117">
        <f t="shared" si="89"/>
        <v>15151.3</v>
      </c>
      <c r="AF61" s="117">
        <f t="shared" si="89"/>
        <v>15247.2</v>
      </c>
      <c r="AG61" s="117">
        <f t="shared" si="89"/>
        <v>16247.2</v>
      </c>
      <c r="AH61" s="117">
        <f t="shared" si="89"/>
        <v>15688.2</v>
      </c>
      <c r="AI61" s="117">
        <f t="shared" si="89"/>
        <v>17497.2</v>
      </c>
      <c r="AJ61" s="117">
        <f t="shared" si="89"/>
        <v>17209.7</v>
      </c>
      <c r="AK61" s="117">
        <f t="shared" si="89"/>
        <v>15389.6</v>
      </c>
      <c r="AL61" s="117">
        <f t="shared" si="89"/>
        <v>14964</v>
      </c>
      <c r="AM61" s="117">
        <f t="shared" si="89"/>
        <v>16114</v>
      </c>
      <c r="AN61" s="117">
        <f t="shared" si="89"/>
        <v>15263.4</v>
      </c>
      <c r="AO61" s="117"/>
      <c r="AP61" s="117">
        <f aca="true" t="shared" si="90" ref="AP61:BF61">AP18+AP32+AP46+AP60</f>
        <v>-21398.22</v>
      </c>
      <c r="AQ61" s="117">
        <f t="shared" si="90"/>
        <v>132624.8</v>
      </c>
      <c r="AR61" s="117">
        <f t="shared" si="90"/>
        <v>116949.9</v>
      </c>
      <c r="AS61" s="117">
        <f t="shared" si="90"/>
        <v>116949.9</v>
      </c>
      <c r="AT61" s="117">
        <f t="shared" si="90"/>
        <v>14905</v>
      </c>
      <c r="AU61" s="117">
        <f t="shared" si="90"/>
        <v>14790.1</v>
      </c>
      <c r="AV61" s="117">
        <f t="shared" si="90"/>
        <v>14538.1</v>
      </c>
      <c r="AW61" s="117">
        <f t="shared" si="90"/>
        <v>14725.7</v>
      </c>
      <c r="AX61" s="117">
        <f t="shared" si="90"/>
        <v>14037.1</v>
      </c>
      <c r="AY61" s="117">
        <f t="shared" si="90"/>
        <v>13918.8</v>
      </c>
      <c r="AZ61" s="117">
        <f t="shared" si="90"/>
        <v>17308.4</v>
      </c>
      <c r="BA61" s="117">
        <f t="shared" si="90"/>
        <v>12726.7</v>
      </c>
      <c r="BB61" s="117">
        <f t="shared" si="90"/>
        <v>0</v>
      </c>
      <c r="BC61" s="117">
        <f t="shared" si="90"/>
        <v>0</v>
      </c>
      <c r="BD61" s="117">
        <f t="shared" si="90"/>
        <v>0</v>
      </c>
      <c r="BE61" s="117">
        <f t="shared" si="90"/>
        <v>0</v>
      </c>
      <c r="BF61" s="81">
        <f t="shared" si="90"/>
        <v>-37073.12</v>
      </c>
    </row>
  </sheetData>
  <sheetProtection/>
  <mergeCells count="5">
    <mergeCell ref="A1:I1"/>
    <mergeCell ref="AQ3:BF3"/>
    <mergeCell ref="F3:H3"/>
    <mergeCell ref="I3:Y3"/>
    <mergeCell ref="Z3:AP3"/>
  </mergeCells>
  <printOptions horizontalCentered="1"/>
  <pageMargins left="0.3937007874015748" right="0.1968503937007874" top="0.25" bottom="0.22" header="0.15748031496062992" footer="0.21"/>
  <pageSetup fitToHeight="2" fitToWidth="4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1"/>
  <sheetViews>
    <sheetView workbookViewId="0" topLeftCell="A4">
      <pane xSplit="10890" ySplit="1800" topLeftCell="Q37" activePane="bottomLeft" state="split"/>
      <selection pane="topLeft" activeCell="H4" sqref="H1:I16384"/>
      <selection pane="topRight" activeCell="AB4" sqref="AB4"/>
      <selection pane="bottomLeft" activeCell="D41" sqref="D41"/>
      <selection pane="bottomRight" activeCell="AB27" sqref="AB27"/>
    </sheetView>
  </sheetViews>
  <sheetFormatPr defaultColWidth="9.00390625" defaultRowHeight="12.75"/>
  <cols>
    <col min="1" max="1" width="24.75390625" style="129" customWidth="1"/>
    <col min="2" max="2" width="5.875" style="80" customWidth="1"/>
    <col min="3" max="3" width="9.25390625" style="67" customWidth="1"/>
    <col min="4" max="4" width="8.75390625" style="67" customWidth="1"/>
    <col min="5" max="7" width="11.75390625" style="67" customWidth="1"/>
    <col min="8" max="8" width="13.375" style="73" customWidth="1"/>
    <col min="9" max="9" width="13.375" style="67" customWidth="1"/>
    <col min="10" max="10" width="13.375" style="67" hidden="1" customWidth="1"/>
    <col min="11" max="11" width="14.00390625" style="67" customWidth="1"/>
    <col min="12" max="12" width="13.375" style="67" hidden="1" customWidth="1"/>
    <col min="13" max="13" width="9.75390625" style="67" hidden="1" customWidth="1"/>
    <col min="14" max="14" width="10.125" style="67" hidden="1" customWidth="1"/>
    <col min="15" max="15" width="14.375" style="67" customWidth="1"/>
    <col min="16" max="16" width="10.875" style="67" bestFit="1" customWidth="1"/>
    <col min="17" max="17" width="14.125" style="67" customWidth="1"/>
    <col min="18" max="18" width="11.625" style="67" bestFit="1" customWidth="1"/>
    <col min="19" max="23" width="10.875" style="67" hidden="1" customWidth="1"/>
    <col min="24" max="26" width="9.75390625" style="67" hidden="1" customWidth="1"/>
    <col min="27" max="27" width="0.2421875" style="67" customWidth="1"/>
    <col min="28" max="28" width="13.375" style="67" customWidth="1"/>
    <col min="29" max="29" width="13.375" style="79" hidden="1" customWidth="1"/>
    <col min="30" max="31" width="13.375" style="67" hidden="1" customWidth="1"/>
    <col min="32" max="43" width="10.875" style="67" hidden="1" customWidth="1"/>
    <col min="44" max="48" width="13.375" style="67" hidden="1" customWidth="1"/>
    <col min="49" max="56" width="10.875" style="67" hidden="1" customWidth="1"/>
    <col min="57" max="57" width="10.25390625" style="67" hidden="1" customWidth="1"/>
    <col min="58" max="61" width="13.375" style="67" hidden="1" customWidth="1"/>
    <col min="62" max="62" width="9.125" style="67" hidden="1" customWidth="1"/>
    <col min="63" max="16384" width="9.125" style="67" customWidth="1"/>
  </cols>
  <sheetData>
    <row r="1" spans="1:4" ht="36" customHeight="1">
      <c r="A1" s="273"/>
      <c r="B1" s="274"/>
      <c r="C1" s="66"/>
      <c r="D1" s="66"/>
    </row>
    <row r="2" spans="1:61" ht="99" customHeight="1" hidden="1">
      <c r="A2" s="121"/>
      <c r="B2" s="68"/>
      <c r="C2" s="69"/>
      <c r="D2" s="69"/>
      <c r="E2" s="70"/>
      <c r="F2" s="70"/>
      <c r="G2" s="70"/>
      <c r="H2" s="88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36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</row>
    <row r="3" spans="1:61" s="71" customFormat="1" ht="30" customHeight="1">
      <c r="A3" s="122"/>
      <c r="B3" s="68"/>
      <c r="C3" s="69"/>
      <c r="D3" s="69"/>
      <c r="E3" s="72"/>
      <c r="F3" s="134"/>
      <c r="G3" s="134"/>
      <c r="H3" s="139"/>
      <c r="I3" s="275">
        <v>2012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  <c r="AC3" s="270">
        <v>2010</v>
      </c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2"/>
      <c r="AT3" s="270">
        <v>2011</v>
      </c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2"/>
    </row>
    <row r="4" spans="1:61" s="71" customFormat="1" ht="45.75" customHeight="1">
      <c r="A4" s="122"/>
      <c r="B4" s="68"/>
      <c r="C4" s="69"/>
      <c r="D4" s="69"/>
      <c r="E4" s="72"/>
      <c r="F4" s="72"/>
      <c r="G4" s="72"/>
      <c r="H4" s="14" t="s">
        <v>169</v>
      </c>
      <c r="I4" s="72" t="s">
        <v>87</v>
      </c>
      <c r="K4" s="72" t="s">
        <v>88</v>
      </c>
      <c r="L4" s="135">
        <v>39995</v>
      </c>
      <c r="M4" s="90" t="s">
        <v>99</v>
      </c>
      <c r="N4" s="90"/>
      <c r="O4" s="90" t="s">
        <v>90</v>
      </c>
      <c r="P4" s="90" t="s">
        <v>91</v>
      </c>
      <c r="Q4" s="90" t="s">
        <v>92</v>
      </c>
      <c r="R4" s="72" t="s">
        <v>93</v>
      </c>
      <c r="S4" s="72" t="s">
        <v>2</v>
      </c>
      <c r="T4" s="72" t="s">
        <v>94</v>
      </c>
      <c r="U4" s="72" t="s">
        <v>95</v>
      </c>
      <c r="V4" s="72" t="s">
        <v>96</v>
      </c>
      <c r="W4" s="72" t="s">
        <v>97</v>
      </c>
      <c r="X4" s="72" t="s">
        <v>98</v>
      </c>
      <c r="Y4" s="72" t="s">
        <v>99</v>
      </c>
      <c r="Z4" s="72" t="s">
        <v>100</v>
      </c>
      <c r="AA4" s="89" t="s">
        <v>99</v>
      </c>
      <c r="AB4" s="72" t="s">
        <v>89</v>
      </c>
      <c r="AC4" s="89" t="s">
        <v>87</v>
      </c>
      <c r="AD4" s="72" t="s">
        <v>88</v>
      </c>
      <c r="AE4" s="72" t="s">
        <v>88</v>
      </c>
      <c r="AF4" s="72" t="s">
        <v>90</v>
      </c>
      <c r="AG4" s="72" t="s">
        <v>91</v>
      </c>
      <c r="AH4" s="72" t="s">
        <v>92</v>
      </c>
      <c r="AI4" s="72" t="s">
        <v>93</v>
      </c>
      <c r="AJ4" s="72" t="s">
        <v>2</v>
      </c>
      <c r="AK4" s="72" t="s">
        <v>94</v>
      </c>
      <c r="AL4" s="72" t="s">
        <v>95</v>
      </c>
      <c r="AM4" s="72" t="s">
        <v>96</v>
      </c>
      <c r="AN4" s="72" t="s">
        <v>97</v>
      </c>
      <c r="AO4" s="72" t="s">
        <v>98</v>
      </c>
      <c r="AP4" s="72" t="s">
        <v>99</v>
      </c>
      <c r="AQ4" s="72" t="s">
        <v>100</v>
      </c>
      <c r="AR4" s="72"/>
      <c r="AS4" s="72" t="s">
        <v>89</v>
      </c>
      <c r="AT4" s="72" t="s">
        <v>87</v>
      </c>
      <c r="AU4" s="72" t="s">
        <v>88</v>
      </c>
      <c r="AV4" s="72" t="s">
        <v>88</v>
      </c>
      <c r="AW4" s="72" t="s">
        <v>90</v>
      </c>
      <c r="AX4" s="72" t="s">
        <v>91</v>
      </c>
      <c r="AY4" s="72" t="s">
        <v>92</v>
      </c>
      <c r="AZ4" s="72" t="s">
        <v>93</v>
      </c>
      <c r="BA4" s="72" t="s">
        <v>2</v>
      </c>
      <c r="BB4" s="72" t="s">
        <v>94</v>
      </c>
      <c r="BC4" s="72" t="s">
        <v>95</v>
      </c>
      <c r="BD4" s="72" t="s">
        <v>96</v>
      </c>
      <c r="BE4" s="72" t="s">
        <v>97</v>
      </c>
      <c r="BF4" s="72" t="s">
        <v>98</v>
      </c>
      <c r="BG4" s="72" t="s">
        <v>99</v>
      </c>
      <c r="BH4" s="72" t="s">
        <v>100</v>
      </c>
      <c r="BI4" s="72" t="s">
        <v>89</v>
      </c>
    </row>
    <row r="5" spans="1:61" s="85" customFormat="1" ht="30" customHeight="1">
      <c r="A5" s="123">
        <v>8</v>
      </c>
      <c r="B5" s="83"/>
      <c r="C5" s="84" t="s">
        <v>60</v>
      </c>
      <c r="D5" s="84" t="s">
        <v>61</v>
      </c>
      <c r="E5" s="84">
        <v>7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137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</row>
    <row r="6" spans="1:61" s="73" customFormat="1" ht="40.5" customHeight="1" thickBot="1">
      <c r="A6" s="124" t="s">
        <v>125</v>
      </c>
      <c r="B6" s="68" t="s">
        <v>6</v>
      </c>
      <c r="C6" s="75">
        <v>43.8</v>
      </c>
      <c r="D6" s="74">
        <v>7</v>
      </c>
      <c r="E6" s="74">
        <f aca="true" t="shared" si="0" ref="E6:E23">C6*D6</f>
        <v>306.6</v>
      </c>
      <c r="F6" s="74"/>
      <c r="G6" s="74"/>
      <c r="H6" s="74">
        <v>-256.6</v>
      </c>
      <c r="I6" s="74">
        <f>E6*4</f>
        <v>1226.4</v>
      </c>
      <c r="J6" s="74">
        <v>3705.24</v>
      </c>
      <c r="K6" s="74">
        <f aca="true" t="shared" si="1" ref="K6:K23">SUM(M6:Z6)</f>
        <v>1333</v>
      </c>
      <c r="L6" s="74"/>
      <c r="M6" s="74"/>
      <c r="N6" s="140"/>
      <c r="O6" s="140">
        <v>306.6</v>
      </c>
      <c r="P6" s="75">
        <v>306.6</v>
      </c>
      <c r="Q6" s="75">
        <v>306.6</v>
      </c>
      <c r="R6" s="75">
        <v>413.2</v>
      </c>
      <c r="S6" s="74"/>
      <c r="T6" s="74"/>
      <c r="U6" s="74"/>
      <c r="V6" s="74"/>
      <c r="W6" s="74"/>
      <c r="X6" s="74"/>
      <c r="Y6" s="74"/>
      <c r="Z6" s="74"/>
      <c r="AA6" s="74"/>
      <c r="AB6" s="74">
        <f aca="true" t="shared" si="2" ref="AB6:AB23">H6+K6-I6</f>
        <v>-150</v>
      </c>
      <c r="AC6" s="76">
        <v>5107.2</v>
      </c>
      <c r="AD6" s="74">
        <v>5107.2</v>
      </c>
      <c r="AE6" s="74">
        <f aca="true" t="shared" si="3" ref="AE6:AE23">SUM(AF6:AQ6)</f>
        <v>3679.2</v>
      </c>
      <c r="AF6" s="74">
        <f aca="true" t="shared" si="4" ref="AF6:AF16">E6</f>
        <v>306.6</v>
      </c>
      <c r="AG6" s="74">
        <f aca="true" t="shared" si="5" ref="AG6:AG23">AF6</f>
        <v>306.6</v>
      </c>
      <c r="AH6" s="74">
        <f>E6</f>
        <v>306.6</v>
      </c>
      <c r="AI6" s="74">
        <f aca="true" t="shared" si="6" ref="AI6:AI16">E6</f>
        <v>306.6</v>
      </c>
      <c r="AJ6" s="74">
        <f aca="true" t="shared" si="7" ref="AJ6:AJ16">E6</f>
        <v>306.6</v>
      </c>
      <c r="AK6" s="74">
        <f>E6</f>
        <v>306.6</v>
      </c>
      <c r="AL6" s="74">
        <f>E6</f>
        <v>306.6</v>
      </c>
      <c r="AM6" s="74">
        <f>E6</f>
        <v>306.6</v>
      </c>
      <c r="AN6" s="74">
        <f>E6</f>
        <v>306.6</v>
      </c>
      <c r="AO6" s="74">
        <f>E6</f>
        <v>306.6</v>
      </c>
      <c r="AP6" s="74">
        <f>AO6</f>
        <v>306.6</v>
      </c>
      <c r="AQ6" s="74">
        <f>E6</f>
        <v>306.6</v>
      </c>
      <c r="AR6" s="74"/>
      <c r="AS6" s="76">
        <f>AB6+AE6-AC6</f>
        <v>-1578</v>
      </c>
      <c r="AT6" s="74">
        <f>C6*D6*12</f>
        <v>3679.2</v>
      </c>
      <c r="AU6" s="74">
        <f aca="true" t="shared" si="8" ref="AU6:AU23">AV6</f>
        <v>4681.6</v>
      </c>
      <c r="AV6" s="74">
        <f aca="true" t="shared" si="9" ref="AV6:AV23">SUM(AW6:BH6)</f>
        <v>4681.6</v>
      </c>
      <c r="AW6" s="74">
        <v>425.6</v>
      </c>
      <c r="AX6" s="74">
        <v>425.6</v>
      </c>
      <c r="AY6" s="74">
        <v>425.6</v>
      </c>
      <c r="AZ6" s="74">
        <v>425.6</v>
      </c>
      <c r="BA6" s="74">
        <v>425.6</v>
      </c>
      <c r="BB6" s="74">
        <v>425.6</v>
      </c>
      <c r="BC6" s="74">
        <v>425.6</v>
      </c>
      <c r="BD6" s="74">
        <v>425.6</v>
      </c>
      <c r="BE6" s="74">
        <v>425.6</v>
      </c>
      <c r="BF6" s="74">
        <v>425.6</v>
      </c>
      <c r="BG6" s="74">
        <v>425.6</v>
      </c>
      <c r="BH6" s="74"/>
      <c r="BI6" s="74">
        <f aca="true" t="shared" si="10" ref="BI6:BI45">AS6+AU6-AT6</f>
        <v>-575.6</v>
      </c>
    </row>
    <row r="7" spans="1:61" ht="40.5" customHeight="1" thickBot="1">
      <c r="A7" s="125" t="s">
        <v>126</v>
      </c>
      <c r="B7" s="68" t="s">
        <v>7</v>
      </c>
      <c r="C7" s="82">
        <v>43.8</v>
      </c>
      <c r="D7" s="74">
        <v>7</v>
      </c>
      <c r="E7" s="74">
        <f t="shared" si="0"/>
        <v>306.6</v>
      </c>
      <c r="F7" s="74"/>
      <c r="G7" s="74"/>
      <c r="H7" s="74">
        <v>-594.2</v>
      </c>
      <c r="I7" s="74">
        <f aca="true" t="shared" si="11" ref="I7:I23">E7*4</f>
        <v>1226.4</v>
      </c>
      <c r="J7" s="74">
        <v>2298.77</v>
      </c>
      <c r="K7" s="74">
        <f t="shared" si="1"/>
        <v>1352.1</v>
      </c>
      <c r="L7" s="74"/>
      <c r="M7" s="74"/>
      <c r="N7" s="140"/>
      <c r="O7" s="140">
        <v>306.6</v>
      </c>
      <c r="P7" s="75">
        <v>306.6</v>
      </c>
      <c r="Q7" s="75">
        <v>321.3</v>
      </c>
      <c r="R7" s="75">
        <v>417.6</v>
      </c>
      <c r="S7" s="74"/>
      <c r="T7" s="74"/>
      <c r="U7" s="74"/>
      <c r="V7" s="74"/>
      <c r="W7" s="74"/>
      <c r="X7" s="74"/>
      <c r="Y7" s="74"/>
      <c r="Z7" s="74"/>
      <c r="AA7" s="74"/>
      <c r="AB7" s="74">
        <f t="shared" si="2"/>
        <v>-468.5</v>
      </c>
      <c r="AC7" s="76">
        <v>2948.4</v>
      </c>
      <c r="AD7" s="74">
        <v>2948.4</v>
      </c>
      <c r="AE7" s="74">
        <f t="shared" si="3"/>
        <v>3679.2</v>
      </c>
      <c r="AF7" s="74">
        <f t="shared" si="4"/>
        <v>306.6</v>
      </c>
      <c r="AG7" s="74">
        <f t="shared" si="5"/>
        <v>306.6</v>
      </c>
      <c r="AH7" s="74">
        <f>E7</f>
        <v>306.6</v>
      </c>
      <c r="AI7" s="74">
        <f t="shared" si="6"/>
        <v>306.6</v>
      </c>
      <c r="AJ7" s="74">
        <f t="shared" si="7"/>
        <v>306.6</v>
      </c>
      <c r="AK7" s="74">
        <f>E7</f>
        <v>306.6</v>
      </c>
      <c r="AL7" s="74">
        <f>E7</f>
        <v>306.6</v>
      </c>
      <c r="AM7" s="74">
        <f>E7</f>
        <v>306.6</v>
      </c>
      <c r="AN7" s="74">
        <f>E7</f>
        <v>306.6</v>
      </c>
      <c r="AO7" s="74">
        <f>E7</f>
        <v>306.6</v>
      </c>
      <c r="AP7" s="74">
        <f>E7</f>
        <v>306.6</v>
      </c>
      <c r="AQ7" s="74">
        <f>E7</f>
        <v>306.6</v>
      </c>
      <c r="AR7" s="74"/>
      <c r="AS7" s="76">
        <f aca="true" t="shared" si="12" ref="AS7:AS46">AB7+AE7-AC7</f>
        <v>262.3</v>
      </c>
      <c r="AT7" s="74">
        <f aca="true" t="shared" si="13" ref="AT7:AT23">C7*D7*12</f>
        <v>3679.2</v>
      </c>
      <c r="AU7" s="74">
        <f t="shared" si="8"/>
        <v>2948.4</v>
      </c>
      <c r="AV7" s="74">
        <f t="shared" si="9"/>
        <v>2948.4</v>
      </c>
      <c r="AW7" s="74">
        <v>245.7</v>
      </c>
      <c r="AX7" s="74">
        <v>245.7</v>
      </c>
      <c r="AY7" s="74">
        <v>245.7</v>
      </c>
      <c r="AZ7" s="74">
        <v>245.7</v>
      </c>
      <c r="BA7" s="74">
        <v>245.7</v>
      </c>
      <c r="BB7" s="74">
        <v>245.7</v>
      </c>
      <c r="BC7" s="74">
        <v>245.7</v>
      </c>
      <c r="BD7" s="74">
        <v>245.7</v>
      </c>
      <c r="BE7" s="74">
        <v>245.7</v>
      </c>
      <c r="BF7" s="74">
        <v>245.7</v>
      </c>
      <c r="BG7" s="74">
        <v>245.7</v>
      </c>
      <c r="BH7" s="74">
        <v>245.7</v>
      </c>
      <c r="BI7" s="74">
        <f t="shared" si="10"/>
        <v>-468.5</v>
      </c>
    </row>
    <row r="8" spans="1:61" ht="40.5" customHeight="1" thickBot="1">
      <c r="A8" s="124" t="s">
        <v>127</v>
      </c>
      <c r="B8" s="68" t="s">
        <v>8</v>
      </c>
      <c r="C8" s="132">
        <v>54.5</v>
      </c>
      <c r="D8" s="74">
        <v>7</v>
      </c>
      <c r="E8" s="74">
        <f t="shared" si="0"/>
        <v>381.5</v>
      </c>
      <c r="F8" s="74"/>
      <c r="G8" s="74"/>
      <c r="H8" s="74">
        <v>44.5</v>
      </c>
      <c r="I8" s="74">
        <f t="shared" si="11"/>
        <v>1526</v>
      </c>
      <c r="J8" s="74">
        <v>2986.24</v>
      </c>
      <c r="K8" s="74">
        <f t="shared" si="1"/>
        <v>1526</v>
      </c>
      <c r="L8" s="74"/>
      <c r="M8" s="74"/>
      <c r="O8" s="140">
        <v>381.5</v>
      </c>
      <c r="P8" s="140">
        <v>381.5</v>
      </c>
      <c r="Q8" s="140">
        <v>381.5</v>
      </c>
      <c r="R8" s="140">
        <v>381.5</v>
      </c>
      <c r="S8" s="74"/>
      <c r="T8" s="74"/>
      <c r="U8" s="74"/>
      <c r="V8" s="74"/>
      <c r="W8" s="74"/>
      <c r="X8" s="74"/>
      <c r="Y8" s="74"/>
      <c r="Z8" s="74"/>
      <c r="AA8" s="74"/>
      <c r="AB8" s="74">
        <f t="shared" si="2"/>
        <v>44.5</v>
      </c>
      <c r="AC8" s="76">
        <v>4300.8</v>
      </c>
      <c r="AD8" s="74">
        <v>4300.8</v>
      </c>
      <c r="AE8" s="74">
        <f t="shared" si="3"/>
        <v>4578</v>
      </c>
      <c r="AF8" s="74">
        <f t="shared" si="4"/>
        <v>381.5</v>
      </c>
      <c r="AG8" s="74">
        <f t="shared" si="5"/>
        <v>381.5</v>
      </c>
      <c r="AH8" s="74">
        <f>E8</f>
        <v>381.5</v>
      </c>
      <c r="AI8" s="74">
        <f t="shared" si="6"/>
        <v>381.5</v>
      </c>
      <c r="AJ8" s="74">
        <f t="shared" si="7"/>
        <v>381.5</v>
      </c>
      <c r="AK8" s="74">
        <f>E8</f>
        <v>381.5</v>
      </c>
      <c r="AL8" s="74">
        <f>E8</f>
        <v>381.5</v>
      </c>
      <c r="AM8" s="74">
        <f>E8</f>
        <v>381.5</v>
      </c>
      <c r="AN8" s="74">
        <f>E8</f>
        <v>381.5</v>
      </c>
      <c r="AO8" s="74">
        <f>E8</f>
        <v>381.5</v>
      </c>
      <c r="AP8" s="74">
        <f>E8</f>
        <v>381.5</v>
      </c>
      <c r="AQ8" s="74">
        <f>E8</f>
        <v>381.5</v>
      </c>
      <c r="AR8" s="74"/>
      <c r="AS8" s="76">
        <f t="shared" si="12"/>
        <v>321.7</v>
      </c>
      <c r="AT8" s="74">
        <f t="shared" si="13"/>
        <v>4578</v>
      </c>
      <c r="AU8" s="74">
        <f t="shared" si="8"/>
        <v>4300.8</v>
      </c>
      <c r="AV8" s="74">
        <f t="shared" si="9"/>
        <v>4300.8</v>
      </c>
      <c r="AW8" s="74">
        <v>358.4</v>
      </c>
      <c r="AX8" s="74">
        <v>358.4</v>
      </c>
      <c r="AY8" s="74">
        <v>358.4</v>
      </c>
      <c r="AZ8" s="74">
        <v>358.4</v>
      </c>
      <c r="BA8" s="74">
        <v>358.4</v>
      </c>
      <c r="BB8" s="74">
        <v>358.4</v>
      </c>
      <c r="BC8" s="74">
        <v>358.4</v>
      </c>
      <c r="BD8" s="74">
        <v>358.4</v>
      </c>
      <c r="BE8" s="74">
        <v>358.4</v>
      </c>
      <c r="BF8" s="74">
        <v>358.4</v>
      </c>
      <c r="BG8" s="74">
        <v>358.4</v>
      </c>
      <c r="BH8" s="74">
        <v>358.4</v>
      </c>
      <c r="BI8" s="74">
        <f t="shared" si="10"/>
        <v>44.5</v>
      </c>
    </row>
    <row r="9" spans="1:61" ht="40.5" customHeight="1" thickBot="1">
      <c r="A9" s="124" t="s">
        <v>128</v>
      </c>
      <c r="B9" s="68" t="s">
        <v>46</v>
      </c>
      <c r="C9" s="132">
        <v>43.8</v>
      </c>
      <c r="D9" s="74">
        <v>7</v>
      </c>
      <c r="E9" s="74">
        <f t="shared" si="0"/>
        <v>306.6</v>
      </c>
      <c r="F9" s="74"/>
      <c r="G9" s="74"/>
      <c r="H9" s="74">
        <v>226.8</v>
      </c>
      <c r="I9" s="74">
        <f>E9*4-400</f>
        <v>826.4</v>
      </c>
      <c r="J9" s="74">
        <f aca="true" t="shared" si="14" ref="J9:J23">K9</f>
        <v>826.4</v>
      </c>
      <c r="K9" s="74">
        <f t="shared" si="1"/>
        <v>826.4</v>
      </c>
      <c r="L9" s="74"/>
      <c r="M9" s="74"/>
      <c r="N9" s="140"/>
      <c r="O9" s="140">
        <v>306.6</v>
      </c>
      <c r="P9" s="75">
        <v>306.6</v>
      </c>
      <c r="Q9" s="75">
        <v>106.6</v>
      </c>
      <c r="R9" s="75">
        <v>106.6</v>
      </c>
      <c r="S9" s="74"/>
      <c r="T9" s="74"/>
      <c r="U9" s="74"/>
      <c r="V9" s="74"/>
      <c r="W9" s="74"/>
      <c r="X9" s="74"/>
      <c r="Y9" s="74"/>
      <c r="Z9" s="74"/>
      <c r="AA9" s="74"/>
      <c r="AB9" s="74">
        <f t="shared" si="2"/>
        <v>226.8</v>
      </c>
      <c r="AC9" s="76">
        <v>4905.6</v>
      </c>
      <c r="AD9" s="74">
        <v>4614.4</v>
      </c>
      <c r="AE9" s="74">
        <f t="shared" si="3"/>
        <v>5056.8</v>
      </c>
      <c r="AF9" s="74">
        <f t="shared" si="4"/>
        <v>306.6</v>
      </c>
      <c r="AG9" s="74">
        <f t="shared" si="5"/>
        <v>306.6</v>
      </c>
      <c r="AH9" s="74">
        <v>425.6</v>
      </c>
      <c r="AI9" s="74">
        <f t="shared" si="6"/>
        <v>306.6</v>
      </c>
      <c r="AJ9" s="74">
        <f t="shared" si="7"/>
        <v>306.6</v>
      </c>
      <c r="AK9" s="74">
        <f>AL9</f>
        <v>425.6</v>
      </c>
      <c r="AL9" s="74">
        <v>425.6</v>
      </c>
      <c r="AM9" s="74">
        <f>AL9</f>
        <v>425.6</v>
      </c>
      <c r="AN9" s="74">
        <f>AM9</f>
        <v>425.6</v>
      </c>
      <c r="AO9" s="74">
        <f>AN9</f>
        <v>425.6</v>
      </c>
      <c r="AP9" s="74">
        <v>425.6</v>
      </c>
      <c r="AQ9" s="74">
        <v>851.2</v>
      </c>
      <c r="AR9" s="74"/>
      <c r="AS9" s="76">
        <f t="shared" si="12"/>
        <v>378</v>
      </c>
      <c r="AT9" s="74">
        <f t="shared" si="13"/>
        <v>3679.2</v>
      </c>
      <c r="AU9" s="74">
        <f t="shared" si="8"/>
        <v>2503.2</v>
      </c>
      <c r="AV9" s="74">
        <f t="shared" si="9"/>
        <v>2503.2</v>
      </c>
      <c r="AW9" s="74">
        <v>425.6</v>
      </c>
      <c r="AX9" s="74">
        <v>425.6</v>
      </c>
      <c r="AY9" s="74">
        <v>425.6</v>
      </c>
      <c r="AZ9" s="74">
        <v>408.8</v>
      </c>
      <c r="BA9" s="74">
        <v>408.8</v>
      </c>
      <c r="BB9" s="74">
        <v>408.8</v>
      </c>
      <c r="BC9" s="74"/>
      <c r="BD9" s="74"/>
      <c r="BE9" s="74"/>
      <c r="BF9" s="74"/>
      <c r="BG9" s="74"/>
      <c r="BH9" s="74"/>
      <c r="BI9" s="74">
        <f t="shared" si="10"/>
        <v>-798</v>
      </c>
    </row>
    <row r="10" spans="1:61" ht="40.5" customHeight="1" thickBot="1">
      <c r="A10" s="125" t="s">
        <v>129</v>
      </c>
      <c r="B10" s="68" t="s">
        <v>47</v>
      </c>
      <c r="C10" s="132">
        <v>45.9</v>
      </c>
      <c r="D10" s="74">
        <v>7</v>
      </c>
      <c r="E10" s="74">
        <f t="shared" si="0"/>
        <v>321.3</v>
      </c>
      <c r="F10" s="74"/>
      <c r="G10" s="74"/>
      <c r="H10" s="74">
        <v>613.9</v>
      </c>
      <c r="I10" s="74">
        <f t="shared" si="11"/>
        <v>1285.2</v>
      </c>
      <c r="J10" s="74">
        <f t="shared" si="14"/>
        <v>1285.2</v>
      </c>
      <c r="K10" s="74">
        <f t="shared" si="1"/>
        <v>1285.2</v>
      </c>
      <c r="L10" s="74"/>
      <c r="M10" s="74"/>
      <c r="N10" s="76"/>
      <c r="O10" s="140">
        <v>321.3</v>
      </c>
      <c r="P10" s="75">
        <v>321.3</v>
      </c>
      <c r="Q10" s="75">
        <v>321.3</v>
      </c>
      <c r="R10" s="75">
        <v>321.3</v>
      </c>
      <c r="S10" s="74"/>
      <c r="T10" s="74"/>
      <c r="U10" s="74"/>
      <c r="V10" s="74"/>
      <c r="W10" s="74"/>
      <c r="X10" s="74"/>
      <c r="Y10" s="74"/>
      <c r="Z10" s="74"/>
      <c r="AA10" s="74"/>
      <c r="AB10" s="74">
        <f t="shared" si="2"/>
        <v>613.9</v>
      </c>
      <c r="AC10" s="76">
        <v>3032.4</v>
      </c>
      <c r="AD10" s="74">
        <v>3032.4</v>
      </c>
      <c r="AE10" s="74">
        <f t="shared" si="3"/>
        <v>3855.6</v>
      </c>
      <c r="AF10" s="74">
        <f t="shared" si="4"/>
        <v>321.3</v>
      </c>
      <c r="AG10" s="74">
        <f t="shared" si="5"/>
        <v>321.3</v>
      </c>
      <c r="AH10" s="74">
        <f aca="true" t="shared" si="15" ref="AH10:AH16">E10</f>
        <v>321.3</v>
      </c>
      <c r="AI10" s="74">
        <f t="shared" si="6"/>
        <v>321.3</v>
      </c>
      <c r="AJ10" s="74">
        <f t="shared" si="7"/>
        <v>321.3</v>
      </c>
      <c r="AK10" s="74">
        <f aca="true" t="shared" si="16" ref="AK10:AK16">E10</f>
        <v>321.3</v>
      </c>
      <c r="AL10" s="74">
        <f aca="true" t="shared" si="17" ref="AL10:AL23">E10</f>
        <v>321.3</v>
      </c>
      <c r="AM10" s="74">
        <f aca="true" t="shared" si="18" ref="AM10:AM16">E10</f>
        <v>321.3</v>
      </c>
      <c r="AN10" s="74">
        <f aca="true" t="shared" si="19" ref="AN10:AN16">E10</f>
        <v>321.3</v>
      </c>
      <c r="AO10" s="74">
        <f>AN10</f>
        <v>321.3</v>
      </c>
      <c r="AP10" s="74">
        <f aca="true" t="shared" si="20" ref="AP10:AP16">E10</f>
        <v>321.3</v>
      </c>
      <c r="AQ10" s="74">
        <f aca="true" t="shared" si="21" ref="AQ10:AQ16">E10</f>
        <v>321.3</v>
      </c>
      <c r="AR10" s="74"/>
      <c r="AS10" s="76">
        <f t="shared" si="12"/>
        <v>1437.1</v>
      </c>
      <c r="AT10" s="74">
        <f t="shared" si="13"/>
        <v>3855.6</v>
      </c>
      <c r="AU10" s="74">
        <f t="shared" si="8"/>
        <v>3032.4</v>
      </c>
      <c r="AV10" s="74">
        <f t="shared" si="9"/>
        <v>3032.4</v>
      </c>
      <c r="AW10" s="74">
        <v>252.7</v>
      </c>
      <c r="AX10" s="74">
        <v>252.7</v>
      </c>
      <c r="AY10" s="74">
        <v>252.7</v>
      </c>
      <c r="AZ10" s="74">
        <v>252.7</v>
      </c>
      <c r="BA10" s="74">
        <v>252.7</v>
      </c>
      <c r="BB10" s="74">
        <v>252.7</v>
      </c>
      <c r="BC10" s="74">
        <v>252.7</v>
      </c>
      <c r="BD10" s="74">
        <v>252.7</v>
      </c>
      <c r="BE10" s="74">
        <v>252.7</v>
      </c>
      <c r="BF10" s="74">
        <v>252.7</v>
      </c>
      <c r="BG10" s="74">
        <v>252.7</v>
      </c>
      <c r="BH10" s="74">
        <v>252.7</v>
      </c>
      <c r="BI10" s="74">
        <f t="shared" si="10"/>
        <v>613.9</v>
      </c>
    </row>
    <row r="11" spans="1:61" ht="40.5" customHeight="1" thickBot="1">
      <c r="A11" s="125" t="s">
        <v>130</v>
      </c>
      <c r="B11" s="68" t="s">
        <v>59</v>
      </c>
      <c r="C11" s="132">
        <v>51.1</v>
      </c>
      <c r="D11" s="74">
        <v>7</v>
      </c>
      <c r="E11" s="74">
        <f t="shared" si="0"/>
        <v>357.7</v>
      </c>
      <c r="F11" s="74"/>
      <c r="G11" s="74"/>
      <c r="H11" s="74">
        <v>-250.6</v>
      </c>
      <c r="I11" s="74">
        <f t="shared" si="11"/>
        <v>1430.8</v>
      </c>
      <c r="J11" s="74">
        <f t="shared" si="14"/>
        <v>1073.1</v>
      </c>
      <c r="K11" s="74">
        <f t="shared" si="1"/>
        <v>1073.1</v>
      </c>
      <c r="L11" s="74"/>
      <c r="M11" s="74"/>
      <c r="N11" s="74"/>
      <c r="O11" s="140">
        <v>357.7</v>
      </c>
      <c r="P11" s="74"/>
      <c r="Q11" s="75">
        <v>357.7</v>
      </c>
      <c r="R11" s="75">
        <v>357.7</v>
      </c>
      <c r="S11" s="74"/>
      <c r="T11" s="74"/>
      <c r="U11" s="74"/>
      <c r="V11" s="74"/>
      <c r="W11" s="74"/>
      <c r="X11" s="74"/>
      <c r="Y11" s="74"/>
      <c r="Z11" s="74"/>
      <c r="AA11" s="74"/>
      <c r="AB11" s="74">
        <f t="shared" si="2"/>
        <v>-608.3</v>
      </c>
      <c r="AC11" s="76">
        <v>4300.8</v>
      </c>
      <c r="AD11" s="74">
        <f aca="true" t="shared" si="22" ref="AD11:AD16">AE11</f>
        <v>4292.4</v>
      </c>
      <c r="AE11" s="74">
        <f t="shared" si="3"/>
        <v>4292.4</v>
      </c>
      <c r="AF11" s="74">
        <f t="shared" si="4"/>
        <v>357.7</v>
      </c>
      <c r="AG11" s="74">
        <f t="shared" si="5"/>
        <v>357.7</v>
      </c>
      <c r="AH11" s="74">
        <f t="shared" si="15"/>
        <v>357.7</v>
      </c>
      <c r="AI11" s="74">
        <f t="shared" si="6"/>
        <v>357.7</v>
      </c>
      <c r="AJ11" s="74">
        <f t="shared" si="7"/>
        <v>357.7</v>
      </c>
      <c r="AK11" s="74">
        <f t="shared" si="16"/>
        <v>357.7</v>
      </c>
      <c r="AL11" s="74">
        <f t="shared" si="17"/>
        <v>357.7</v>
      </c>
      <c r="AM11" s="74">
        <f t="shared" si="18"/>
        <v>357.7</v>
      </c>
      <c r="AN11" s="74">
        <f t="shared" si="19"/>
        <v>357.7</v>
      </c>
      <c r="AO11" s="74">
        <f aca="true" t="shared" si="23" ref="AO11:AO16">E11</f>
        <v>357.7</v>
      </c>
      <c r="AP11" s="74">
        <f t="shared" si="20"/>
        <v>357.7</v>
      </c>
      <c r="AQ11" s="74">
        <f t="shared" si="21"/>
        <v>357.7</v>
      </c>
      <c r="AR11" s="74"/>
      <c r="AS11" s="76">
        <f t="shared" si="12"/>
        <v>-616.7</v>
      </c>
      <c r="AT11" s="74">
        <f t="shared" si="13"/>
        <v>4292.4</v>
      </c>
      <c r="AU11" s="74">
        <f t="shared" si="8"/>
        <v>3942.4</v>
      </c>
      <c r="AV11" s="74">
        <f t="shared" si="9"/>
        <v>3942.4</v>
      </c>
      <c r="AW11" s="74">
        <v>358.4</v>
      </c>
      <c r="AX11" s="74">
        <v>358.4</v>
      </c>
      <c r="AY11" s="74">
        <v>358.4</v>
      </c>
      <c r="AZ11" s="74">
        <v>358.4</v>
      </c>
      <c r="BA11" s="74">
        <v>358.4</v>
      </c>
      <c r="BB11" s="74">
        <v>358.4</v>
      </c>
      <c r="BC11" s="74">
        <v>358.4</v>
      </c>
      <c r="BD11" s="74">
        <v>358.4</v>
      </c>
      <c r="BE11" s="74">
        <v>358.4</v>
      </c>
      <c r="BF11" s="74">
        <v>358.4</v>
      </c>
      <c r="BG11" s="74">
        <v>358.4</v>
      </c>
      <c r="BH11" s="74"/>
      <c r="BI11" s="74">
        <f t="shared" si="10"/>
        <v>-966.7</v>
      </c>
    </row>
    <row r="12" spans="1:61" ht="40.5" customHeight="1" thickBot="1">
      <c r="A12" s="124" t="s">
        <v>131</v>
      </c>
      <c r="B12" s="68" t="s">
        <v>9</v>
      </c>
      <c r="C12" s="75">
        <v>64.5</v>
      </c>
      <c r="D12" s="74">
        <v>7</v>
      </c>
      <c r="E12" s="74">
        <f t="shared" si="0"/>
        <v>451.5</v>
      </c>
      <c r="F12" s="74"/>
      <c r="G12" s="74"/>
      <c r="H12" s="74">
        <v>-59.5</v>
      </c>
      <c r="I12" s="74">
        <f t="shared" si="11"/>
        <v>1806</v>
      </c>
      <c r="J12" s="74">
        <f t="shared" si="14"/>
        <v>1806</v>
      </c>
      <c r="K12" s="74">
        <f t="shared" si="1"/>
        <v>1806</v>
      </c>
      <c r="L12" s="74"/>
      <c r="M12" s="74"/>
      <c r="N12" s="76"/>
      <c r="O12" s="140">
        <v>451.5</v>
      </c>
      <c r="P12" s="140">
        <v>451.5</v>
      </c>
      <c r="Q12" s="140">
        <v>451.5</v>
      </c>
      <c r="R12" s="75">
        <v>451.5</v>
      </c>
      <c r="S12" s="74"/>
      <c r="T12" s="74"/>
      <c r="U12" s="74"/>
      <c r="V12" s="74"/>
      <c r="W12" s="74"/>
      <c r="X12" s="74"/>
      <c r="Y12" s="74"/>
      <c r="Z12" s="74"/>
      <c r="AA12" s="74"/>
      <c r="AB12" s="74">
        <f t="shared" si="2"/>
        <v>-59.5</v>
      </c>
      <c r="AC12" s="76">
        <v>4284</v>
      </c>
      <c r="AD12" s="74">
        <f t="shared" si="22"/>
        <v>5418</v>
      </c>
      <c r="AE12" s="74">
        <f t="shared" si="3"/>
        <v>5418</v>
      </c>
      <c r="AF12" s="74">
        <f t="shared" si="4"/>
        <v>451.5</v>
      </c>
      <c r="AG12" s="74">
        <f t="shared" si="5"/>
        <v>451.5</v>
      </c>
      <c r="AH12" s="74">
        <f t="shared" si="15"/>
        <v>451.5</v>
      </c>
      <c r="AI12" s="74">
        <f t="shared" si="6"/>
        <v>451.5</v>
      </c>
      <c r="AJ12" s="74">
        <f t="shared" si="7"/>
        <v>451.5</v>
      </c>
      <c r="AK12" s="74">
        <f t="shared" si="16"/>
        <v>451.5</v>
      </c>
      <c r="AL12" s="74">
        <f t="shared" si="17"/>
        <v>451.5</v>
      </c>
      <c r="AM12" s="74">
        <f t="shared" si="18"/>
        <v>451.5</v>
      </c>
      <c r="AN12" s="74">
        <f t="shared" si="19"/>
        <v>451.5</v>
      </c>
      <c r="AO12" s="74">
        <f t="shared" si="23"/>
        <v>451.5</v>
      </c>
      <c r="AP12" s="74">
        <f t="shared" si="20"/>
        <v>451.5</v>
      </c>
      <c r="AQ12" s="74">
        <f t="shared" si="21"/>
        <v>451.5</v>
      </c>
      <c r="AR12" s="74"/>
      <c r="AS12" s="76">
        <f t="shared" si="12"/>
        <v>1074.5</v>
      </c>
      <c r="AT12" s="74">
        <f t="shared" si="13"/>
        <v>5418</v>
      </c>
      <c r="AU12" s="74">
        <f t="shared" si="8"/>
        <v>4284</v>
      </c>
      <c r="AV12" s="74">
        <f t="shared" si="9"/>
        <v>4284</v>
      </c>
      <c r="AW12" s="74">
        <v>357</v>
      </c>
      <c r="AX12" s="74">
        <v>357</v>
      </c>
      <c r="AY12" s="74">
        <v>357</v>
      </c>
      <c r="AZ12" s="74">
        <v>357</v>
      </c>
      <c r="BA12" s="74">
        <v>357</v>
      </c>
      <c r="BB12" s="74">
        <v>357</v>
      </c>
      <c r="BC12" s="74">
        <v>357</v>
      </c>
      <c r="BD12" s="74">
        <v>357</v>
      </c>
      <c r="BE12" s="74">
        <v>357</v>
      </c>
      <c r="BF12" s="74">
        <v>357</v>
      </c>
      <c r="BG12" s="74">
        <v>357</v>
      </c>
      <c r="BH12" s="74">
        <v>357</v>
      </c>
      <c r="BI12" s="74">
        <f t="shared" si="10"/>
        <v>-59.5</v>
      </c>
    </row>
    <row r="13" spans="1:61" ht="48" thickBot="1">
      <c r="A13" s="124" t="s">
        <v>132</v>
      </c>
      <c r="B13" s="68" t="s">
        <v>48</v>
      </c>
      <c r="C13" s="75">
        <v>40.1</v>
      </c>
      <c r="D13" s="74">
        <v>7</v>
      </c>
      <c r="E13" s="74">
        <f t="shared" si="0"/>
        <v>280.7</v>
      </c>
      <c r="F13" s="74"/>
      <c r="G13" s="74"/>
      <c r="H13" s="74">
        <v>-4.9</v>
      </c>
      <c r="I13" s="74">
        <f t="shared" si="11"/>
        <v>1122.8</v>
      </c>
      <c r="J13" s="74">
        <f t="shared" si="14"/>
        <v>1601.8</v>
      </c>
      <c r="K13" s="74">
        <f t="shared" si="1"/>
        <v>1601.8</v>
      </c>
      <c r="L13" s="76">
        <v>500</v>
      </c>
      <c r="M13" s="74"/>
      <c r="N13" s="140"/>
      <c r="O13" s="140">
        <v>773.7</v>
      </c>
      <c r="P13" s="75">
        <v>273.7</v>
      </c>
      <c r="Q13" s="140">
        <v>280.7</v>
      </c>
      <c r="R13" s="75">
        <v>273.7</v>
      </c>
      <c r="S13" s="75"/>
      <c r="T13" s="74"/>
      <c r="U13" s="74"/>
      <c r="V13" s="74"/>
      <c r="W13" s="74"/>
      <c r="X13" s="74"/>
      <c r="Y13" s="74"/>
      <c r="Z13" s="74"/>
      <c r="AA13" s="74"/>
      <c r="AB13" s="74">
        <f t="shared" si="2"/>
        <v>474.1</v>
      </c>
      <c r="AC13" s="76">
        <v>2965.2</v>
      </c>
      <c r="AD13" s="74">
        <f t="shared" si="22"/>
        <v>3368.4</v>
      </c>
      <c r="AE13" s="74">
        <f t="shared" si="3"/>
        <v>3368.4</v>
      </c>
      <c r="AF13" s="74">
        <f t="shared" si="4"/>
        <v>280.7</v>
      </c>
      <c r="AG13" s="74">
        <f t="shared" si="5"/>
        <v>280.7</v>
      </c>
      <c r="AH13" s="74">
        <f t="shared" si="15"/>
        <v>280.7</v>
      </c>
      <c r="AI13" s="74">
        <f t="shared" si="6"/>
        <v>280.7</v>
      </c>
      <c r="AJ13" s="74">
        <f t="shared" si="7"/>
        <v>280.7</v>
      </c>
      <c r="AK13" s="74">
        <f t="shared" si="16"/>
        <v>280.7</v>
      </c>
      <c r="AL13" s="74">
        <f t="shared" si="17"/>
        <v>280.7</v>
      </c>
      <c r="AM13" s="74">
        <f t="shared" si="18"/>
        <v>280.7</v>
      </c>
      <c r="AN13" s="74">
        <f t="shared" si="19"/>
        <v>280.7</v>
      </c>
      <c r="AO13" s="74">
        <f t="shared" si="23"/>
        <v>280.7</v>
      </c>
      <c r="AP13" s="74">
        <f t="shared" si="20"/>
        <v>280.7</v>
      </c>
      <c r="AQ13" s="74">
        <f t="shared" si="21"/>
        <v>280.7</v>
      </c>
      <c r="AR13" s="74"/>
      <c r="AS13" s="76">
        <f t="shared" si="12"/>
        <v>877.3</v>
      </c>
      <c r="AT13" s="74">
        <f t="shared" si="13"/>
        <v>3368.4</v>
      </c>
      <c r="AU13" s="74">
        <f t="shared" si="8"/>
        <v>2965.2</v>
      </c>
      <c r="AV13" s="74">
        <f t="shared" si="9"/>
        <v>2965.2</v>
      </c>
      <c r="AW13" s="74">
        <v>247.1</v>
      </c>
      <c r="AX13" s="74">
        <v>247.1</v>
      </c>
      <c r="AY13" s="74">
        <v>247.1</v>
      </c>
      <c r="AZ13" s="74">
        <v>247.1</v>
      </c>
      <c r="BA13" s="74">
        <v>247.1</v>
      </c>
      <c r="BB13" s="74">
        <v>247.1</v>
      </c>
      <c r="BC13" s="74">
        <v>247.1</v>
      </c>
      <c r="BD13" s="74">
        <v>247.1</v>
      </c>
      <c r="BE13" s="74">
        <v>247.1</v>
      </c>
      <c r="BF13" s="74">
        <v>247.1</v>
      </c>
      <c r="BG13" s="74">
        <v>247.1</v>
      </c>
      <c r="BH13" s="74">
        <v>247.1</v>
      </c>
      <c r="BI13" s="74">
        <f t="shared" si="10"/>
        <v>474.1</v>
      </c>
    </row>
    <row r="14" spans="1:61" ht="40.5" customHeight="1" thickBot="1">
      <c r="A14" s="125" t="s">
        <v>133</v>
      </c>
      <c r="B14" s="68" t="s">
        <v>49</v>
      </c>
      <c r="C14" s="75">
        <v>52.7</v>
      </c>
      <c r="D14" s="74">
        <v>7</v>
      </c>
      <c r="E14" s="74">
        <f t="shared" si="0"/>
        <v>368.9</v>
      </c>
      <c r="F14" s="74"/>
      <c r="G14" s="74"/>
      <c r="H14" s="74">
        <v>-335.3</v>
      </c>
      <c r="I14" s="74">
        <f t="shared" si="11"/>
        <v>1475.6</v>
      </c>
      <c r="J14" s="74">
        <f t="shared" si="14"/>
        <v>737.8</v>
      </c>
      <c r="K14" s="74">
        <f t="shared" si="1"/>
        <v>737.8</v>
      </c>
      <c r="L14" s="74"/>
      <c r="M14" s="74"/>
      <c r="N14" s="74"/>
      <c r="O14" s="74"/>
      <c r="P14" s="75">
        <v>368.9</v>
      </c>
      <c r="Q14" s="75">
        <v>368.9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>
        <f t="shared" si="2"/>
        <v>-1073.1</v>
      </c>
      <c r="AC14" s="76">
        <v>5208</v>
      </c>
      <c r="AD14" s="74">
        <f t="shared" si="22"/>
        <v>4426.8</v>
      </c>
      <c r="AE14" s="74">
        <f t="shared" si="3"/>
        <v>4426.8</v>
      </c>
      <c r="AF14" s="74">
        <f t="shared" si="4"/>
        <v>368.9</v>
      </c>
      <c r="AG14" s="74">
        <f t="shared" si="5"/>
        <v>368.9</v>
      </c>
      <c r="AH14" s="74">
        <f t="shared" si="15"/>
        <v>368.9</v>
      </c>
      <c r="AI14" s="74">
        <f t="shared" si="6"/>
        <v>368.9</v>
      </c>
      <c r="AJ14" s="74">
        <f t="shared" si="7"/>
        <v>368.9</v>
      </c>
      <c r="AK14" s="74">
        <f t="shared" si="16"/>
        <v>368.9</v>
      </c>
      <c r="AL14" s="74">
        <f t="shared" si="17"/>
        <v>368.9</v>
      </c>
      <c r="AM14" s="74">
        <f t="shared" si="18"/>
        <v>368.9</v>
      </c>
      <c r="AN14" s="74">
        <f t="shared" si="19"/>
        <v>368.9</v>
      </c>
      <c r="AO14" s="74">
        <f t="shared" si="23"/>
        <v>368.9</v>
      </c>
      <c r="AP14" s="74">
        <f t="shared" si="20"/>
        <v>368.9</v>
      </c>
      <c r="AQ14" s="74">
        <f t="shared" si="21"/>
        <v>368.9</v>
      </c>
      <c r="AR14" s="74"/>
      <c r="AS14" s="76">
        <f t="shared" si="12"/>
        <v>-1854.3</v>
      </c>
      <c r="AT14" s="74">
        <f t="shared" si="13"/>
        <v>4426.8</v>
      </c>
      <c r="AU14" s="74">
        <f t="shared" si="8"/>
        <v>4774</v>
      </c>
      <c r="AV14" s="74">
        <f t="shared" si="9"/>
        <v>4774</v>
      </c>
      <c r="AW14" s="74">
        <v>434</v>
      </c>
      <c r="AX14" s="74">
        <v>434</v>
      </c>
      <c r="AY14" s="74">
        <v>434</v>
      </c>
      <c r="AZ14" s="74">
        <v>434</v>
      </c>
      <c r="BA14" s="74">
        <v>434</v>
      </c>
      <c r="BB14" s="74">
        <v>434</v>
      </c>
      <c r="BC14" s="74">
        <v>434</v>
      </c>
      <c r="BD14" s="74">
        <v>434</v>
      </c>
      <c r="BE14" s="74">
        <v>434</v>
      </c>
      <c r="BF14" s="74">
        <v>434</v>
      </c>
      <c r="BG14" s="74">
        <v>434</v>
      </c>
      <c r="BH14" s="74"/>
      <c r="BI14" s="74">
        <f t="shared" si="10"/>
        <v>-1507.1</v>
      </c>
    </row>
    <row r="15" spans="1:61" ht="40.5" customHeight="1" thickBot="1">
      <c r="A15" s="124" t="s">
        <v>164</v>
      </c>
      <c r="B15" s="68" t="s">
        <v>50</v>
      </c>
      <c r="C15" s="75">
        <v>61.2</v>
      </c>
      <c r="D15" s="74">
        <v>7</v>
      </c>
      <c r="E15" s="74">
        <f t="shared" si="0"/>
        <v>428.4</v>
      </c>
      <c r="F15" s="74"/>
      <c r="G15" s="74"/>
      <c r="H15" s="74">
        <v>476.2</v>
      </c>
      <c r="I15" s="74">
        <f>E15*4-600</f>
        <v>1113.6</v>
      </c>
      <c r="J15" s="74">
        <f t="shared" si="14"/>
        <v>985.2</v>
      </c>
      <c r="K15" s="74">
        <f t="shared" si="1"/>
        <v>985.2</v>
      </c>
      <c r="L15" s="74"/>
      <c r="M15" s="74"/>
      <c r="N15" s="140"/>
      <c r="O15" s="140">
        <v>856.8</v>
      </c>
      <c r="P15" s="74"/>
      <c r="Q15" s="75">
        <v>128.4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>
        <f t="shared" si="2"/>
        <v>347.8</v>
      </c>
      <c r="AC15" s="76">
        <v>4300.8</v>
      </c>
      <c r="AD15" s="74">
        <f t="shared" si="22"/>
        <v>5140.8</v>
      </c>
      <c r="AE15" s="74">
        <f t="shared" si="3"/>
        <v>5140.8</v>
      </c>
      <c r="AF15" s="74">
        <f t="shared" si="4"/>
        <v>428.4</v>
      </c>
      <c r="AG15" s="74">
        <f t="shared" si="5"/>
        <v>428.4</v>
      </c>
      <c r="AH15" s="74">
        <f t="shared" si="15"/>
        <v>428.4</v>
      </c>
      <c r="AI15" s="74">
        <f t="shared" si="6"/>
        <v>428.4</v>
      </c>
      <c r="AJ15" s="74">
        <f t="shared" si="7"/>
        <v>428.4</v>
      </c>
      <c r="AK15" s="74">
        <f t="shared" si="16"/>
        <v>428.4</v>
      </c>
      <c r="AL15" s="74">
        <f t="shared" si="17"/>
        <v>428.4</v>
      </c>
      <c r="AM15" s="74">
        <f t="shared" si="18"/>
        <v>428.4</v>
      </c>
      <c r="AN15" s="74">
        <f t="shared" si="19"/>
        <v>428.4</v>
      </c>
      <c r="AO15" s="74">
        <f t="shared" si="23"/>
        <v>428.4</v>
      </c>
      <c r="AP15" s="74">
        <f t="shared" si="20"/>
        <v>428.4</v>
      </c>
      <c r="AQ15" s="74">
        <f t="shared" si="21"/>
        <v>428.4</v>
      </c>
      <c r="AR15" s="74"/>
      <c r="AS15" s="76">
        <f t="shared" si="12"/>
        <v>1187.8</v>
      </c>
      <c r="AT15" s="74">
        <f t="shared" si="13"/>
        <v>5140.8</v>
      </c>
      <c r="AU15" s="74">
        <f t="shared" si="8"/>
        <v>4300.8</v>
      </c>
      <c r="AV15" s="74">
        <f t="shared" si="9"/>
        <v>4300.8</v>
      </c>
      <c r="AW15" s="74">
        <v>358.4</v>
      </c>
      <c r="AX15" s="74">
        <v>358.4</v>
      </c>
      <c r="AY15" s="74">
        <v>358.4</v>
      </c>
      <c r="AZ15" s="74">
        <v>358.4</v>
      </c>
      <c r="BA15" s="74">
        <v>358.4</v>
      </c>
      <c r="BB15" s="74">
        <v>358.4</v>
      </c>
      <c r="BC15" s="74">
        <v>358.4</v>
      </c>
      <c r="BD15" s="74">
        <v>358.4</v>
      </c>
      <c r="BE15" s="74">
        <v>358.4</v>
      </c>
      <c r="BF15" s="74">
        <v>358.4</v>
      </c>
      <c r="BG15" s="74">
        <v>358.4</v>
      </c>
      <c r="BH15" s="74">
        <v>358.4</v>
      </c>
      <c r="BI15" s="74">
        <f t="shared" si="10"/>
        <v>347.8</v>
      </c>
    </row>
    <row r="16" spans="1:61" ht="40.5" customHeight="1" thickBot="1">
      <c r="A16" s="126" t="s">
        <v>134</v>
      </c>
      <c r="B16" s="68" t="s">
        <v>51</v>
      </c>
      <c r="C16" s="75">
        <v>39.7</v>
      </c>
      <c r="D16" s="74">
        <v>7</v>
      </c>
      <c r="E16" s="74">
        <f t="shared" si="0"/>
        <v>277.9</v>
      </c>
      <c r="F16" s="74"/>
      <c r="G16" s="74"/>
      <c r="H16" s="74">
        <v>715.1</v>
      </c>
      <c r="I16" s="74">
        <f t="shared" si="11"/>
        <v>1111.6</v>
      </c>
      <c r="J16" s="74">
        <f t="shared" si="14"/>
        <v>1103.2</v>
      </c>
      <c r="K16" s="74">
        <f t="shared" si="1"/>
        <v>1103.2</v>
      </c>
      <c r="L16" s="74"/>
      <c r="M16" s="74"/>
      <c r="N16" s="140"/>
      <c r="O16" s="140">
        <v>273.7</v>
      </c>
      <c r="P16" s="75">
        <v>273.7</v>
      </c>
      <c r="Q16" s="142">
        <v>277.9</v>
      </c>
      <c r="R16" s="142">
        <v>277.9</v>
      </c>
      <c r="S16" s="74"/>
      <c r="T16" s="74"/>
      <c r="U16" s="74"/>
      <c r="V16" s="74"/>
      <c r="W16" s="74"/>
      <c r="X16" s="74"/>
      <c r="Y16" s="74"/>
      <c r="Z16" s="74"/>
      <c r="AA16" s="74"/>
      <c r="AB16" s="74">
        <f t="shared" si="2"/>
        <v>706.7</v>
      </c>
      <c r="AC16" s="76">
        <v>3141.6</v>
      </c>
      <c r="AD16" s="74">
        <f t="shared" si="22"/>
        <v>3334.8</v>
      </c>
      <c r="AE16" s="74">
        <f t="shared" si="3"/>
        <v>3334.8</v>
      </c>
      <c r="AF16" s="74">
        <f t="shared" si="4"/>
        <v>277.9</v>
      </c>
      <c r="AG16" s="74">
        <f t="shared" si="5"/>
        <v>277.9</v>
      </c>
      <c r="AH16" s="74">
        <f t="shared" si="15"/>
        <v>277.9</v>
      </c>
      <c r="AI16" s="74">
        <f t="shared" si="6"/>
        <v>277.9</v>
      </c>
      <c r="AJ16" s="74">
        <f t="shared" si="7"/>
        <v>277.9</v>
      </c>
      <c r="AK16" s="74">
        <f t="shared" si="16"/>
        <v>277.9</v>
      </c>
      <c r="AL16" s="74">
        <f t="shared" si="17"/>
        <v>277.9</v>
      </c>
      <c r="AM16" s="74">
        <f t="shared" si="18"/>
        <v>277.9</v>
      </c>
      <c r="AN16" s="74">
        <f t="shared" si="19"/>
        <v>277.9</v>
      </c>
      <c r="AO16" s="74">
        <f t="shared" si="23"/>
        <v>277.9</v>
      </c>
      <c r="AP16" s="74">
        <f t="shared" si="20"/>
        <v>277.9</v>
      </c>
      <c r="AQ16" s="74">
        <f t="shared" si="21"/>
        <v>277.9</v>
      </c>
      <c r="AR16" s="74"/>
      <c r="AS16" s="76">
        <f t="shared" si="12"/>
        <v>899.9</v>
      </c>
      <c r="AT16" s="74">
        <f t="shared" si="13"/>
        <v>3334.8</v>
      </c>
      <c r="AU16" s="74">
        <f t="shared" si="8"/>
        <v>3141.6</v>
      </c>
      <c r="AV16" s="74">
        <f t="shared" si="9"/>
        <v>3141.6</v>
      </c>
      <c r="AW16" s="74">
        <v>261.8</v>
      </c>
      <c r="AX16" s="74">
        <v>261.8</v>
      </c>
      <c r="AY16" s="74">
        <v>261.8</v>
      </c>
      <c r="AZ16" s="74">
        <v>261.8</v>
      </c>
      <c r="BA16" s="74">
        <v>261.8</v>
      </c>
      <c r="BB16" s="74">
        <v>261.8</v>
      </c>
      <c r="BC16" s="74">
        <v>261.8</v>
      </c>
      <c r="BD16" s="74">
        <v>261.8</v>
      </c>
      <c r="BE16" s="74">
        <v>261.8</v>
      </c>
      <c r="BF16" s="74">
        <v>261.8</v>
      </c>
      <c r="BG16" s="74">
        <v>261.8</v>
      </c>
      <c r="BH16" s="74">
        <v>261.8</v>
      </c>
      <c r="BI16" s="74">
        <f t="shared" si="10"/>
        <v>706.7</v>
      </c>
    </row>
    <row r="17" spans="1:61" ht="40.5" customHeight="1" thickBot="1">
      <c r="A17" s="125" t="s">
        <v>135</v>
      </c>
      <c r="B17" s="68" t="s">
        <v>52</v>
      </c>
      <c r="C17" s="75">
        <v>48.6</v>
      </c>
      <c r="D17" s="74">
        <v>7</v>
      </c>
      <c r="E17" s="74">
        <f aca="true" t="shared" si="24" ref="E17:E22">C17*D17</f>
        <v>340.2</v>
      </c>
      <c r="F17" s="74"/>
      <c r="G17" s="74"/>
      <c r="H17" s="74">
        <v>-183.4</v>
      </c>
      <c r="I17" s="74">
        <f t="shared" si="11"/>
        <v>1360.8</v>
      </c>
      <c r="J17" s="74">
        <f aca="true" t="shared" si="25" ref="J17:J22">K17</f>
        <v>1360.6</v>
      </c>
      <c r="K17" s="74">
        <f aca="true" t="shared" si="26" ref="K17:K22">SUM(M17:Z17)</f>
        <v>1360.6</v>
      </c>
      <c r="L17" s="74"/>
      <c r="M17" s="74"/>
      <c r="N17" s="140"/>
      <c r="O17" s="140">
        <v>340.2</v>
      </c>
      <c r="P17" s="75">
        <v>340.2</v>
      </c>
      <c r="Q17" s="75">
        <v>340.2</v>
      </c>
      <c r="R17" s="75">
        <v>340</v>
      </c>
      <c r="S17" s="74"/>
      <c r="T17" s="74"/>
      <c r="U17" s="74"/>
      <c r="V17" s="74"/>
      <c r="W17" s="74"/>
      <c r="X17" s="74"/>
      <c r="Y17" s="74"/>
      <c r="Z17" s="74"/>
      <c r="AA17" s="74"/>
      <c r="AB17" s="74">
        <f aca="true" t="shared" si="27" ref="AB17:AB22">H17+K17-I17</f>
        <v>-183.6</v>
      </c>
      <c r="AC17" s="76">
        <v>3141.6</v>
      </c>
      <c r="AD17" s="74">
        <f aca="true" t="shared" si="28" ref="AD17:AD22">AE17</f>
        <v>4082.4</v>
      </c>
      <c r="AE17" s="74">
        <f aca="true" t="shared" si="29" ref="AE17:AE22">SUM(AF17:AQ17)</f>
        <v>4082.4</v>
      </c>
      <c r="AF17" s="74">
        <f aca="true" t="shared" si="30" ref="AF17:AF22">E17</f>
        <v>340.2</v>
      </c>
      <c r="AG17" s="74">
        <f t="shared" si="5"/>
        <v>340.2</v>
      </c>
      <c r="AH17" s="74">
        <f aca="true" t="shared" si="31" ref="AH17:AH22">E17</f>
        <v>340.2</v>
      </c>
      <c r="AI17" s="74">
        <f aca="true" t="shared" si="32" ref="AI17:AI22">E17</f>
        <v>340.2</v>
      </c>
      <c r="AJ17" s="74">
        <f aca="true" t="shared" si="33" ref="AJ17:AJ22">E17</f>
        <v>340.2</v>
      </c>
      <c r="AK17" s="74">
        <f aca="true" t="shared" si="34" ref="AK17:AK22">E17</f>
        <v>340.2</v>
      </c>
      <c r="AL17" s="74">
        <f aca="true" t="shared" si="35" ref="AL17:AL22">E17</f>
        <v>340.2</v>
      </c>
      <c r="AM17" s="74">
        <f aca="true" t="shared" si="36" ref="AM17:AM22">E17</f>
        <v>340.2</v>
      </c>
      <c r="AN17" s="74">
        <f aca="true" t="shared" si="37" ref="AN17:AN22">E17</f>
        <v>340.2</v>
      </c>
      <c r="AO17" s="74">
        <f aca="true" t="shared" si="38" ref="AO17:AO22">E17</f>
        <v>340.2</v>
      </c>
      <c r="AP17" s="74">
        <f aca="true" t="shared" si="39" ref="AP17:AP22">E17</f>
        <v>340.2</v>
      </c>
      <c r="AQ17" s="74">
        <f aca="true" t="shared" si="40" ref="AQ17:AQ22">E17</f>
        <v>340.2</v>
      </c>
      <c r="AR17" s="74"/>
      <c r="AS17" s="76">
        <f aca="true" t="shared" si="41" ref="AS17:AS22">AB17+AE17-AC17</f>
        <v>757.2</v>
      </c>
      <c r="AT17" s="74">
        <f aca="true" t="shared" si="42" ref="AT17:AT22">C17*D17*12</f>
        <v>4082.4</v>
      </c>
      <c r="AU17" s="74">
        <f aca="true" t="shared" si="43" ref="AU17:AU22">AV17</f>
        <v>3141.6</v>
      </c>
      <c r="AV17" s="74">
        <f aca="true" t="shared" si="44" ref="AV17:AV22">SUM(AW17:BH17)</f>
        <v>3141.6</v>
      </c>
      <c r="AW17" s="74">
        <v>261.8</v>
      </c>
      <c r="AX17" s="74">
        <v>261.8</v>
      </c>
      <c r="AY17" s="74">
        <v>261.8</v>
      </c>
      <c r="AZ17" s="74">
        <v>261.8</v>
      </c>
      <c r="BA17" s="74">
        <v>261.8</v>
      </c>
      <c r="BB17" s="74">
        <v>261.8</v>
      </c>
      <c r="BC17" s="74">
        <v>261.8</v>
      </c>
      <c r="BD17" s="74">
        <v>261.8</v>
      </c>
      <c r="BE17" s="74">
        <v>261.8</v>
      </c>
      <c r="BF17" s="74">
        <v>261.8</v>
      </c>
      <c r="BG17" s="74">
        <v>261.8</v>
      </c>
      <c r="BH17" s="74">
        <v>261.8</v>
      </c>
      <c r="BI17" s="74">
        <f aca="true" t="shared" si="45" ref="BI17:BI22">AS17+AU17-AT17</f>
        <v>-183.6</v>
      </c>
    </row>
    <row r="18" spans="1:61" ht="40.5" customHeight="1" thickBot="1">
      <c r="A18" s="124" t="s">
        <v>136</v>
      </c>
      <c r="B18" s="68" t="s">
        <v>139</v>
      </c>
      <c r="C18" s="74">
        <v>49.6</v>
      </c>
      <c r="D18" s="74">
        <v>7</v>
      </c>
      <c r="E18" s="74">
        <f t="shared" si="24"/>
        <v>347.2</v>
      </c>
      <c r="F18" s="74"/>
      <c r="G18" s="74"/>
      <c r="H18" s="74">
        <v>26.48</v>
      </c>
      <c r="I18" s="74">
        <f t="shared" si="11"/>
        <v>1388.8</v>
      </c>
      <c r="J18" s="74">
        <f t="shared" si="25"/>
        <v>1388.8</v>
      </c>
      <c r="K18" s="74">
        <f t="shared" si="26"/>
        <v>1388.8</v>
      </c>
      <c r="L18" s="74"/>
      <c r="M18" s="74"/>
      <c r="N18" s="74"/>
      <c r="O18" s="140">
        <v>347.2</v>
      </c>
      <c r="P18" s="140">
        <v>347.2</v>
      </c>
      <c r="Q18" s="140">
        <v>347.2</v>
      </c>
      <c r="R18" s="75">
        <v>347.2</v>
      </c>
      <c r="S18" s="74"/>
      <c r="T18" s="74"/>
      <c r="U18" s="74"/>
      <c r="V18" s="74"/>
      <c r="W18" s="74"/>
      <c r="X18" s="74"/>
      <c r="Y18" s="74"/>
      <c r="Z18" s="74"/>
      <c r="AA18" s="74"/>
      <c r="AB18" s="74">
        <f t="shared" si="27"/>
        <v>26.48</v>
      </c>
      <c r="AC18" s="76">
        <v>3141.6</v>
      </c>
      <c r="AD18" s="74">
        <f t="shared" si="28"/>
        <v>4166.4</v>
      </c>
      <c r="AE18" s="74">
        <f t="shared" si="29"/>
        <v>4166.4</v>
      </c>
      <c r="AF18" s="74">
        <f t="shared" si="30"/>
        <v>347.2</v>
      </c>
      <c r="AG18" s="74">
        <f t="shared" si="5"/>
        <v>347.2</v>
      </c>
      <c r="AH18" s="74">
        <f t="shared" si="31"/>
        <v>347.2</v>
      </c>
      <c r="AI18" s="74">
        <f t="shared" si="32"/>
        <v>347.2</v>
      </c>
      <c r="AJ18" s="74">
        <f t="shared" si="33"/>
        <v>347.2</v>
      </c>
      <c r="AK18" s="74">
        <f t="shared" si="34"/>
        <v>347.2</v>
      </c>
      <c r="AL18" s="74">
        <f t="shared" si="35"/>
        <v>347.2</v>
      </c>
      <c r="AM18" s="74">
        <f t="shared" si="36"/>
        <v>347.2</v>
      </c>
      <c r="AN18" s="74">
        <f t="shared" si="37"/>
        <v>347.2</v>
      </c>
      <c r="AO18" s="74">
        <f t="shared" si="38"/>
        <v>347.2</v>
      </c>
      <c r="AP18" s="74">
        <f t="shared" si="39"/>
        <v>347.2</v>
      </c>
      <c r="AQ18" s="74">
        <f t="shared" si="40"/>
        <v>347.2</v>
      </c>
      <c r="AR18" s="74"/>
      <c r="AS18" s="76">
        <f t="shared" si="41"/>
        <v>1051.28</v>
      </c>
      <c r="AT18" s="74">
        <f t="shared" si="42"/>
        <v>4166.4</v>
      </c>
      <c r="AU18" s="74">
        <f t="shared" si="43"/>
        <v>3141.6</v>
      </c>
      <c r="AV18" s="74">
        <f t="shared" si="44"/>
        <v>3141.6</v>
      </c>
      <c r="AW18" s="74">
        <v>261.8</v>
      </c>
      <c r="AX18" s="74">
        <v>261.8</v>
      </c>
      <c r="AY18" s="74">
        <v>261.8</v>
      </c>
      <c r="AZ18" s="74">
        <v>261.8</v>
      </c>
      <c r="BA18" s="74">
        <v>261.8</v>
      </c>
      <c r="BB18" s="74">
        <v>261.8</v>
      </c>
      <c r="BC18" s="74">
        <v>261.8</v>
      </c>
      <c r="BD18" s="74">
        <v>261.8</v>
      </c>
      <c r="BE18" s="74">
        <v>261.8</v>
      </c>
      <c r="BF18" s="74">
        <v>261.8</v>
      </c>
      <c r="BG18" s="74">
        <v>261.8</v>
      </c>
      <c r="BH18" s="74">
        <v>261.8</v>
      </c>
      <c r="BI18" s="74">
        <f t="shared" si="45"/>
        <v>26.48</v>
      </c>
    </row>
    <row r="19" spans="1:61" ht="40.5" customHeight="1" thickBot="1">
      <c r="A19" s="124" t="s">
        <v>137</v>
      </c>
      <c r="B19" s="68" t="s">
        <v>140</v>
      </c>
      <c r="C19" s="75">
        <v>44.6</v>
      </c>
      <c r="D19" s="74">
        <v>7</v>
      </c>
      <c r="E19" s="74">
        <f t="shared" si="24"/>
        <v>312.2</v>
      </c>
      <c r="F19" s="74"/>
      <c r="G19" s="74"/>
      <c r="H19" s="74">
        <v>64.6</v>
      </c>
      <c r="I19" s="74">
        <f>E19*4-400</f>
        <v>848.8</v>
      </c>
      <c r="J19" s="74">
        <f t="shared" si="25"/>
        <v>1048.8</v>
      </c>
      <c r="K19" s="74">
        <f t="shared" si="26"/>
        <v>1048.8</v>
      </c>
      <c r="L19" s="74"/>
      <c r="M19" s="74"/>
      <c r="N19" s="74"/>
      <c r="O19" s="140">
        <v>312.2</v>
      </c>
      <c r="P19" s="140">
        <v>312.2</v>
      </c>
      <c r="Q19" s="140">
        <v>312.2</v>
      </c>
      <c r="R19" s="75">
        <v>112.2</v>
      </c>
      <c r="S19" s="74"/>
      <c r="T19" s="74"/>
      <c r="U19" s="74"/>
      <c r="V19" s="74"/>
      <c r="W19" s="74"/>
      <c r="X19" s="74"/>
      <c r="Y19" s="74"/>
      <c r="Z19" s="74"/>
      <c r="AA19" s="74"/>
      <c r="AB19" s="74">
        <f t="shared" si="27"/>
        <v>264.6</v>
      </c>
      <c r="AC19" s="76">
        <v>3141.6</v>
      </c>
      <c r="AD19" s="74">
        <f t="shared" si="28"/>
        <v>3746.4</v>
      </c>
      <c r="AE19" s="74">
        <f t="shared" si="29"/>
        <v>3746.4</v>
      </c>
      <c r="AF19" s="74">
        <f t="shared" si="30"/>
        <v>312.2</v>
      </c>
      <c r="AG19" s="74">
        <f t="shared" si="5"/>
        <v>312.2</v>
      </c>
      <c r="AH19" s="74">
        <f t="shared" si="31"/>
        <v>312.2</v>
      </c>
      <c r="AI19" s="74">
        <f t="shared" si="32"/>
        <v>312.2</v>
      </c>
      <c r="AJ19" s="74">
        <f t="shared" si="33"/>
        <v>312.2</v>
      </c>
      <c r="AK19" s="74">
        <f t="shared" si="34"/>
        <v>312.2</v>
      </c>
      <c r="AL19" s="74">
        <f t="shared" si="35"/>
        <v>312.2</v>
      </c>
      <c r="AM19" s="74">
        <f t="shared" si="36"/>
        <v>312.2</v>
      </c>
      <c r="AN19" s="74">
        <f t="shared" si="37"/>
        <v>312.2</v>
      </c>
      <c r="AO19" s="74">
        <f t="shared" si="38"/>
        <v>312.2</v>
      </c>
      <c r="AP19" s="74">
        <f t="shared" si="39"/>
        <v>312.2</v>
      </c>
      <c r="AQ19" s="74">
        <f t="shared" si="40"/>
        <v>312.2</v>
      </c>
      <c r="AR19" s="74"/>
      <c r="AS19" s="76">
        <f t="shared" si="41"/>
        <v>869.4</v>
      </c>
      <c r="AT19" s="74">
        <f t="shared" si="42"/>
        <v>3746.4</v>
      </c>
      <c r="AU19" s="74">
        <f t="shared" si="43"/>
        <v>3141.6</v>
      </c>
      <c r="AV19" s="74">
        <f t="shared" si="44"/>
        <v>3141.6</v>
      </c>
      <c r="AW19" s="74">
        <v>261.8</v>
      </c>
      <c r="AX19" s="74">
        <v>261.8</v>
      </c>
      <c r="AY19" s="74">
        <v>261.8</v>
      </c>
      <c r="AZ19" s="74">
        <v>261.8</v>
      </c>
      <c r="BA19" s="74">
        <v>261.8</v>
      </c>
      <c r="BB19" s="74">
        <v>261.8</v>
      </c>
      <c r="BC19" s="74">
        <v>261.8</v>
      </c>
      <c r="BD19" s="74">
        <v>261.8</v>
      </c>
      <c r="BE19" s="74">
        <v>261.8</v>
      </c>
      <c r="BF19" s="74">
        <v>261.8</v>
      </c>
      <c r="BG19" s="74">
        <v>261.8</v>
      </c>
      <c r="BH19" s="74">
        <v>261.8</v>
      </c>
      <c r="BI19" s="74">
        <f t="shared" si="45"/>
        <v>264.6</v>
      </c>
    </row>
    <row r="20" spans="1:61" ht="45" customHeight="1" thickBot="1">
      <c r="A20" s="133" t="s">
        <v>165</v>
      </c>
      <c r="B20" s="68" t="s">
        <v>141</v>
      </c>
      <c r="C20" s="75">
        <v>46.23</v>
      </c>
      <c r="D20" s="74">
        <v>7</v>
      </c>
      <c r="E20" s="74">
        <f t="shared" si="24"/>
        <v>323.61</v>
      </c>
      <c r="F20" s="74"/>
      <c r="G20" s="74"/>
      <c r="H20" s="74">
        <v>-23.8</v>
      </c>
      <c r="I20" s="74">
        <f t="shared" si="11"/>
        <v>1294.44</v>
      </c>
      <c r="J20" s="74">
        <f t="shared" si="25"/>
        <v>1294.02</v>
      </c>
      <c r="K20" s="74">
        <f t="shared" si="26"/>
        <v>1294.02</v>
      </c>
      <c r="L20" s="74"/>
      <c r="M20" s="74"/>
      <c r="N20" s="74"/>
      <c r="O20" s="140">
        <v>323.4</v>
      </c>
      <c r="P20" s="140">
        <f>O20</f>
        <v>323.4</v>
      </c>
      <c r="Q20" s="75">
        <v>323.61</v>
      </c>
      <c r="R20" s="75">
        <v>323.61</v>
      </c>
      <c r="S20" s="74"/>
      <c r="T20" s="74"/>
      <c r="U20" s="74"/>
      <c r="V20" s="74"/>
      <c r="W20" s="74"/>
      <c r="X20" s="74"/>
      <c r="Y20" s="74"/>
      <c r="Z20" s="74"/>
      <c r="AA20" s="74"/>
      <c r="AB20" s="74">
        <f t="shared" si="27"/>
        <v>-24.22</v>
      </c>
      <c r="AC20" s="76">
        <v>3141.6</v>
      </c>
      <c r="AD20" s="74">
        <f t="shared" si="28"/>
        <v>3883.32</v>
      </c>
      <c r="AE20" s="74">
        <f t="shared" si="29"/>
        <v>3883.32</v>
      </c>
      <c r="AF20" s="74">
        <f t="shared" si="30"/>
        <v>323.61</v>
      </c>
      <c r="AG20" s="74">
        <f t="shared" si="5"/>
        <v>323.61</v>
      </c>
      <c r="AH20" s="74">
        <f t="shared" si="31"/>
        <v>323.61</v>
      </c>
      <c r="AI20" s="74">
        <f t="shared" si="32"/>
        <v>323.61</v>
      </c>
      <c r="AJ20" s="74">
        <f t="shared" si="33"/>
        <v>323.61</v>
      </c>
      <c r="AK20" s="74">
        <f t="shared" si="34"/>
        <v>323.61</v>
      </c>
      <c r="AL20" s="74">
        <f t="shared" si="35"/>
        <v>323.61</v>
      </c>
      <c r="AM20" s="74">
        <f t="shared" si="36"/>
        <v>323.61</v>
      </c>
      <c r="AN20" s="74">
        <f t="shared" si="37"/>
        <v>323.61</v>
      </c>
      <c r="AO20" s="74">
        <f t="shared" si="38"/>
        <v>323.61</v>
      </c>
      <c r="AP20" s="74">
        <f t="shared" si="39"/>
        <v>323.61</v>
      </c>
      <c r="AQ20" s="74">
        <f t="shared" si="40"/>
        <v>323.61</v>
      </c>
      <c r="AR20" s="74"/>
      <c r="AS20" s="76">
        <f t="shared" si="41"/>
        <v>717.5</v>
      </c>
      <c r="AT20" s="74">
        <f t="shared" si="42"/>
        <v>3883.32</v>
      </c>
      <c r="AU20" s="74">
        <f t="shared" si="43"/>
        <v>3141.6</v>
      </c>
      <c r="AV20" s="74">
        <f t="shared" si="44"/>
        <v>3141.6</v>
      </c>
      <c r="AW20" s="74">
        <v>261.8</v>
      </c>
      <c r="AX20" s="74">
        <v>261.8</v>
      </c>
      <c r="AY20" s="74">
        <v>261.8</v>
      </c>
      <c r="AZ20" s="74">
        <v>261.8</v>
      </c>
      <c r="BA20" s="74">
        <v>261.8</v>
      </c>
      <c r="BB20" s="74">
        <v>261.8</v>
      </c>
      <c r="BC20" s="74">
        <v>261.8</v>
      </c>
      <c r="BD20" s="74">
        <v>261.8</v>
      </c>
      <c r="BE20" s="74">
        <v>261.8</v>
      </c>
      <c r="BF20" s="74">
        <v>261.8</v>
      </c>
      <c r="BG20" s="74">
        <v>261.8</v>
      </c>
      <c r="BH20" s="74">
        <v>261.8</v>
      </c>
      <c r="BI20" s="74">
        <f t="shared" si="45"/>
        <v>-24.22</v>
      </c>
    </row>
    <row r="21" spans="1:61" ht="48" customHeight="1" thickBot="1">
      <c r="A21" s="124" t="s">
        <v>166</v>
      </c>
      <c r="B21" s="68" t="s">
        <v>142</v>
      </c>
      <c r="C21" s="75">
        <v>52.4</v>
      </c>
      <c r="D21" s="74">
        <v>7</v>
      </c>
      <c r="E21" s="74">
        <f t="shared" si="24"/>
        <v>366.8</v>
      </c>
      <c r="F21" s="74"/>
      <c r="G21" s="74"/>
      <c r="H21" s="74">
        <v>47.6</v>
      </c>
      <c r="I21" s="74">
        <f t="shared" si="11"/>
        <v>1467.2</v>
      </c>
      <c r="J21" s="74">
        <f t="shared" si="25"/>
        <v>1427.8</v>
      </c>
      <c r="K21" s="74">
        <f t="shared" si="26"/>
        <v>1427.8</v>
      </c>
      <c r="L21" s="74"/>
      <c r="M21" s="74"/>
      <c r="N21" s="74"/>
      <c r="O21" s="76"/>
      <c r="P21" s="75">
        <v>694.4</v>
      </c>
      <c r="Q21" s="75">
        <v>366.8</v>
      </c>
      <c r="R21" s="75">
        <v>366.6</v>
      </c>
      <c r="S21" s="74"/>
      <c r="T21" s="74"/>
      <c r="U21" s="74"/>
      <c r="V21" s="74"/>
      <c r="W21" s="74"/>
      <c r="X21" s="74"/>
      <c r="Y21" s="74"/>
      <c r="Z21" s="74"/>
      <c r="AA21" s="74"/>
      <c r="AB21" s="74">
        <f t="shared" si="27"/>
        <v>8.2</v>
      </c>
      <c r="AC21" s="76">
        <v>3141.6</v>
      </c>
      <c r="AD21" s="74">
        <f t="shared" si="28"/>
        <v>4401.6</v>
      </c>
      <c r="AE21" s="74">
        <f t="shared" si="29"/>
        <v>4401.6</v>
      </c>
      <c r="AF21" s="74">
        <f t="shared" si="30"/>
        <v>366.8</v>
      </c>
      <c r="AG21" s="74">
        <f t="shared" si="5"/>
        <v>366.8</v>
      </c>
      <c r="AH21" s="74">
        <f t="shared" si="31"/>
        <v>366.8</v>
      </c>
      <c r="AI21" s="74">
        <f t="shared" si="32"/>
        <v>366.8</v>
      </c>
      <c r="AJ21" s="74">
        <f t="shared" si="33"/>
        <v>366.8</v>
      </c>
      <c r="AK21" s="74">
        <f t="shared" si="34"/>
        <v>366.8</v>
      </c>
      <c r="AL21" s="74">
        <f t="shared" si="35"/>
        <v>366.8</v>
      </c>
      <c r="AM21" s="74">
        <f t="shared" si="36"/>
        <v>366.8</v>
      </c>
      <c r="AN21" s="74">
        <f t="shared" si="37"/>
        <v>366.8</v>
      </c>
      <c r="AO21" s="74">
        <f t="shared" si="38"/>
        <v>366.8</v>
      </c>
      <c r="AP21" s="74">
        <f t="shared" si="39"/>
        <v>366.8</v>
      </c>
      <c r="AQ21" s="74">
        <f t="shared" si="40"/>
        <v>366.8</v>
      </c>
      <c r="AR21" s="74"/>
      <c r="AS21" s="76">
        <f t="shared" si="41"/>
        <v>1268.2</v>
      </c>
      <c r="AT21" s="74">
        <f t="shared" si="42"/>
        <v>4401.6</v>
      </c>
      <c r="AU21" s="74">
        <f t="shared" si="43"/>
        <v>3141.6</v>
      </c>
      <c r="AV21" s="74">
        <f t="shared" si="44"/>
        <v>3141.6</v>
      </c>
      <c r="AW21" s="74">
        <v>261.8</v>
      </c>
      <c r="AX21" s="74">
        <v>261.8</v>
      </c>
      <c r="AY21" s="74">
        <v>261.8</v>
      </c>
      <c r="AZ21" s="74">
        <v>261.8</v>
      </c>
      <c r="BA21" s="74">
        <v>261.8</v>
      </c>
      <c r="BB21" s="74">
        <v>261.8</v>
      </c>
      <c r="BC21" s="74">
        <v>261.8</v>
      </c>
      <c r="BD21" s="74">
        <v>261.8</v>
      </c>
      <c r="BE21" s="74">
        <v>261.8</v>
      </c>
      <c r="BF21" s="74">
        <v>261.8</v>
      </c>
      <c r="BG21" s="74">
        <v>261.8</v>
      </c>
      <c r="BH21" s="74">
        <v>261.8</v>
      </c>
      <c r="BI21" s="74">
        <f t="shared" si="45"/>
        <v>8.2</v>
      </c>
    </row>
    <row r="22" spans="1:61" ht="40.5" customHeight="1" thickBot="1">
      <c r="A22" s="125" t="s">
        <v>138</v>
      </c>
      <c r="B22" s="68" t="s">
        <v>143</v>
      </c>
      <c r="C22" s="75">
        <v>42</v>
      </c>
      <c r="D22" s="74">
        <v>7</v>
      </c>
      <c r="E22" s="74">
        <f t="shared" si="24"/>
        <v>294</v>
      </c>
      <c r="F22" s="74"/>
      <c r="G22" s="74"/>
      <c r="H22" s="74">
        <v>125</v>
      </c>
      <c r="I22" s="74">
        <f t="shared" si="11"/>
        <v>1176</v>
      </c>
      <c r="J22" s="74">
        <f t="shared" si="25"/>
        <v>1176</v>
      </c>
      <c r="K22" s="74">
        <f t="shared" si="26"/>
        <v>1176</v>
      </c>
      <c r="L22" s="74"/>
      <c r="M22" s="74"/>
      <c r="N22" s="141"/>
      <c r="O22" s="141">
        <v>294</v>
      </c>
      <c r="P22" s="75">
        <v>294</v>
      </c>
      <c r="Q22" s="75">
        <v>294</v>
      </c>
      <c r="R22" s="75">
        <v>294</v>
      </c>
      <c r="S22" s="74"/>
      <c r="T22" s="74"/>
      <c r="U22" s="74"/>
      <c r="V22" s="74"/>
      <c r="W22" s="74"/>
      <c r="X22" s="74"/>
      <c r="Y22" s="74"/>
      <c r="Z22" s="74"/>
      <c r="AA22" s="74"/>
      <c r="AB22" s="74">
        <f t="shared" si="27"/>
        <v>125</v>
      </c>
      <c r="AC22" s="76">
        <v>3141.6</v>
      </c>
      <c r="AD22" s="74">
        <f t="shared" si="28"/>
        <v>3528</v>
      </c>
      <c r="AE22" s="74">
        <f t="shared" si="29"/>
        <v>3528</v>
      </c>
      <c r="AF22" s="74">
        <f t="shared" si="30"/>
        <v>294</v>
      </c>
      <c r="AG22" s="74">
        <f t="shared" si="5"/>
        <v>294</v>
      </c>
      <c r="AH22" s="74">
        <f t="shared" si="31"/>
        <v>294</v>
      </c>
      <c r="AI22" s="74">
        <f t="shared" si="32"/>
        <v>294</v>
      </c>
      <c r="AJ22" s="74">
        <f t="shared" si="33"/>
        <v>294</v>
      </c>
      <c r="AK22" s="74">
        <f t="shared" si="34"/>
        <v>294</v>
      </c>
      <c r="AL22" s="74">
        <f t="shared" si="35"/>
        <v>294</v>
      </c>
      <c r="AM22" s="74">
        <f t="shared" si="36"/>
        <v>294</v>
      </c>
      <c r="AN22" s="74">
        <f t="shared" si="37"/>
        <v>294</v>
      </c>
      <c r="AO22" s="74">
        <f t="shared" si="38"/>
        <v>294</v>
      </c>
      <c r="AP22" s="74">
        <f t="shared" si="39"/>
        <v>294</v>
      </c>
      <c r="AQ22" s="74">
        <f t="shared" si="40"/>
        <v>294</v>
      </c>
      <c r="AR22" s="74"/>
      <c r="AS22" s="76">
        <f t="shared" si="41"/>
        <v>511.4</v>
      </c>
      <c r="AT22" s="74">
        <f t="shared" si="42"/>
        <v>3528</v>
      </c>
      <c r="AU22" s="74">
        <f t="shared" si="43"/>
        <v>3141.6</v>
      </c>
      <c r="AV22" s="74">
        <f t="shared" si="44"/>
        <v>3141.6</v>
      </c>
      <c r="AW22" s="74">
        <v>261.8</v>
      </c>
      <c r="AX22" s="74">
        <v>261.8</v>
      </c>
      <c r="AY22" s="74">
        <v>261.8</v>
      </c>
      <c r="AZ22" s="74">
        <v>261.8</v>
      </c>
      <c r="BA22" s="74">
        <v>261.8</v>
      </c>
      <c r="BB22" s="74">
        <v>261.8</v>
      </c>
      <c r="BC22" s="74">
        <v>261.8</v>
      </c>
      <c r="BD22" s="74">
        <v>261.8</v>
      </c>
      <c r="BE22" s="74">
        <v>261.8</v>
      </c>
      <c r="BF22" s="74">
        <v>261.8</v>
      </c>
      <c r="BG22" s="74">
        <v>261.8</v>
      </c>
      <c r="BH22" s="74">
        <v>261.8</v>
      </c>
      <c r="BI22" s="74">
        <f t="shared" si="45"/>
        <v>125</v>
      </c>
    </row>
    <row r="23" spans="1:61" ht="40.5" customHeight="1" thickBot="1">
      <c r="A23" s="125" t="s">
        <v>163</v>
      </c>
      <c r="B23" s="68" t="s">
        <v>144</v>
      </c>
      <c r="C23" s="75">
        <v>43.5</v>
      </c>
      <c r="D23" s="74">
        <v>7</v>
      </c>
      <c r="E23" s="74">
        <f t="shared" si="0"/>
        <v>304.5</v>
      </c>
      <c r="F23" s="74"/>
      <c r="G23" s="74"/>
      <c r="H23" s="74">
        <v>-45.5</v>
      </c>
      <c r="I23" s="74">
        <f t="shared" si="11"/>
        <v>1218</v>
      </c>
      <c r="J23" s="74">
        <f t="shared" si="14"/>
        <v>913.5</v>
      </c>
      <c r="K23" s="74">
        <f t="shared" si="1"/>
        <v>913.5</v>
      </c>
      <c r="L23" s="74"/>
      <c r="M23" s="74"/>
      <c r="N23" s="74"/>
      <c r="O23" s="74"/>
      <c r="P23" s="74"/>
      <c r="Q23" s="74"/>
      <c r="R23" s="75">
        <v>913.5</v>
      </c>
      <c r="S23" s="74"/>
      <c r="T23" s="74"/>
      <c r="U23" s="74"/>
      <c r="V23" s="74"/>
      <c r="W23" s="74"/>
      <c r="X23" s="74"/>
      <c r="Y23" s="74"/>
      <c r="Z23" s="74"/>
      <c r="AA23" s="74"/>
      <c r="AB23" s="74">
        <f t="shared" si="2"/>
        <v>-350</v>
      </c>
      <c r="AC23" s="76">
        <v>5208</v>
      </c>
      <c r="AD23" s="74">
        <v>2634</v>
      </c>
      <c r="AE23" s="74">
        <f t="shared" si="3"/>
        <v>2504.5</v>
      </c>
      <c r="AF23" s="74">
        <v>200</v>
      </c>
      <c r="AG23" s="74">
        <f t="shared" si="5"/>
        <v>200</v>
      </c>
      <c r="AH23" s="74">
        <v>200</v>
      </c>
      <c r="AI23" s="74">
        <v>200</v>
      </c>
      <c r="AJ23" s="74">
        <v>200</v>
      </c>
      <c r="AK23" s="74">
        <v>200</v>
      </c>
      <c r="AL23" s="74">
        <f t="shared" si="17"/>
        <v>304.5</v>
      </c>
      <c r="AM23" s="74">
        <v>200</v>
      </c>
      <c r="AN23" s="74">
        <v>200</v>
      </c>
      <c r="AO23" s="74">
        <v>200</v>
      </c>
      <c r="AP23" s="74">
        <v>200</v>
      </c>
      <c r="AQ23" s="74">
        <v>200</v>
      </c>
      <c r="AR23" s="74"/>
      <c r="AS23" s="76">
        <f t="shared" si="12"/>
        <v>-3053.5</v>
      </c>
      <c r="AT23" s="74">
        <f t="shared" si="13"/>
        <v>3654</v>
      </c>
      <c r="AU23" s="74">
        <f t="shared" si="8"/>
        <v>3042</v>
      </c>
      <c r="AV23" s="74">
        <f t="shared" si="9"/>
        <v>3042</v>
      </c>
      <c r="AW23" s="74">
        <v>200</v>
      </c>
      <c r="AX23" s="74">
        <v>200</v>
      </c>
      <c r="AY23" s="74">
        <v>200</v>
      </c>
      <c r="AZ23" s="74">
        <v>200</v>
      </c>
      <c r="BA23" s="74">
        <v>253</v>
      </c>
      <c r="BB23" s="74"/>
      <c r="BC23" s="74">
        <v>253</v>
      </c>
      <c r="BD23" s="74">
        <v>434</v>
      </c>
      <c r="BE23" s="74">
        <v>434</v>
      </c>
      <c r="BF23" s="74">
        <v>434</v>
      </c>
      <c r="BG23" s="74"/>
      <c r="BH23" s="74">
        <v>434</v>
      </c>
      <c r="BI23" s="74">
        <f t="shared" si="10"/>
        <v>-3665.5</v>
      </c>
    </row>
    <row r="24" spans="1:62" s="77" customFormat="1" ht="33.75" customHeight="1">
      <c r="A24" s="127"/>
      <c r="B24" s="91" t="s">
        <v>0</v>
      </c>
      <c r="C24" s="76"/>
      <c r="D24" s="76"/>
      <c r="E24" s="76">
        <f aca="true" t="shared" si="46" ref="E24:M24">SUM(E6:E23)</f>
        <v>6076.21</v>
      </c>
      <c r="F24" s="76"/>
      <c r="G24" s="76"/>
      <c r="H24" s="76">
        <f t="shared" si="46"/>
        <v>586.38</v>
      </c>
      <c r="I24" s="76">
        <f t="shared" si="46"/>
        <v>22904.84</v>
      </c>
      <c r="J24" s="76">
        <f t="shared" si="46"/>
        <v>27018.47</v>
      </c>
      <c r="K24" s="76">
        <f t="shared" si="46"/>
        <v>22239.32</v>
      </c>
      <c r="L24" s="76">
        <f t="shared" si="46"/>
        <v>500</v>
      </c>
      <c r="M24" s="76">
        <f t="shared" si="46"/>
        <v>0</v>
      </c>
      <c r="N24" s="76"/>
      <c r="O24" s="76">
        <f aca="true" t="shared" si="47" ref="O24:BJ24">SUM(O6:O23)</f>
        <v>5953</v>
      </c>
      <c r="P24" s="76">
        <f t="shared" si="47"/>
        <v>5301.8</v>
      </c>
      <c r="Q24" s="76">
        <f t="shared" si="47"/>
        <v>5286.41</v>
      </c>
      <c r="R24" s="76">
        <f t="shared" si="47"/>
        <v>5698.11</v>
      </c>
      <c r="S24" s="76">
        <f t="shared" si="47"/>
        <v>0</v>
      </c>
      <c r="T24" s="76">
        <f t="shared" si="47"/>
        <v>0</v>
      </c>
      <c r="U24" s="76">
        <f t="shared" si="47"/>
        <v>0</v>
      </c>
      <c r="V24" s="76">
        <f t="shared" si="47"/>
        <v>0</v>
      </c>
      <c r="W24" s="76">
        <f t="shared" si="47"/>
        <v>0</v>
      </c>
      <c r="X24" s="76">
        <f t="shared" si="47"/>
        <v>0</v>
      </c>
      <c r="Y24" s="76">
        <f t="shared" si="47"/>
        <v>0</v>
      </c>
      <c r="Z24" s="76">
        <f t="shared" si="47"/>
        <v>0</v>
      </c>
      <c r="AA24" s="76">
        <f t="shared" si="47"/>
        <v>0</v>
      </c>
      <c r="AB24" s="76">
        <f t="shared" si="47"/>
        <v>-79.14</v>
      </c>
      <c r="AC24" s="76">
        <f t="shared" si="47"/>
        <v>68552.4</v>
      </c>
      <c r="AD24" s="76">
        <f t="shared" si="47"/>
        <v>72426.52</v>
      </c>
      <c r="AE24" s="76">
        <f t="shared" si="47"/>
        <v>73142.62</v>
      </c>
      <c r="AF24" s="76">
        <f t="shared" si="47"/>
        <v>5971.71</v>
      </c>
      <c r="AG24" s="76">
        <f t="shared" si="47"/>
        <v>5971.71</v>
      </c>
      <c r="AH24" s="76">
        <f t="shared" si="47"/>
        <v>6090.71</v>
      </c>
      <c r="AI24" s="76">
        <f t="shared" si="47"/>
        <v>5971.71</v>
      </c>
      <c r="AJ24" s="76">
        <f t="shared" si="47"/>
        <v>5971.71</v>
      </c>
      <c r="AK24" s="76">
        <f t="shared" si="47"/>
        <v>6090.71</v>
      </c>
      <c r="AL24" s="76">
        <f t="shared" si="47"/>
        <v>6195.21</v>
      </c>
      <c r="AM24" s="76">
        <f t="shared" si="47"/>
        <v>6090.71</v>
      </c>
      <c r="AN24" s="76">
        <f t="shared" si="47"/>
        <v>6090.71</v>
      </c>
      <c r="AO24" s="76">
        <f t="shared" si="47"/>
        <v>6090.71</v>
      </c>
      <c r="AP24" s="76">
        <f t="shared" si="47"/>
        <v>6090.71</v>
      </c>
      <c r="AQ24" s="76">
        <f t="shared" si="47"/>
        <v>6516.31</v>
      </c>
      <c r="AR24" s="76">
        <f t="shared" si="47"/>
        <v>0</v>
      </c>
      <c r="AS24" s="76">
        <f t="shared" si="47"/>
        <v>4511.08</v>
      </c>
      <c r="AT24" s="76">
        <f t="shared" si="47"/>
        <v>72914.52</v>
      </c>
      <c r="AU24" s="76">
        <f t="shared" si="47"/>
        <v>62766</v>
      </c>
      <c r="AV24" s="76">
        <f t="shared" si="47"/>
        <v>62766</v>
      </c>
      <c r="AW24" s="76">
        <f t="shared" si="47"/>
        <v>5495.5</v>
      </c>
      <c r="AX24" s="76">
        <f t="shared" si="47"/>
        <v>5495.5</v>
      </c>
      <c r="AY24" s="76">
        <f t="shared" si="47"/>
        <v>5495.5</v>
      </c>
      <c r="AZ24" s="76">
        <f t="shared" si="47"/>
        <v>5478.7</v>
      </c>
      <c r="BA24" s="76">
        <f t="shared" si="47"/>
        <v>5531.7</v>
      </c>
      <c r="BB24" s="76">
        <f t="shared" si="47"/>
        <v>5278.7</v>
      </c>
      <c r="BC24" s="76">
        <f t="shared" si="47"/>
        <v>5122.9</v>
      </c>
      <c r="BD24" s="76">
        <f t="shared" si="47"/>
        <v>5303.9</v>
      </c>
      <c r="BE24" s="76">
        <f t="shared" si="47"/>
        <v>5303.9</v>
      </c>
      <c r="BF24" s="76">
        <f t="shared" si="47"/>
        <v>5303.9</v>
      </c>
      <c r="BG24" s="76">
        <f t="shared" si="47"/>
        <v>4869.9</v>
      </c>
      <c r="BH24" s="76">
        <f t="shared" si="47"/>
        <v>4085.9</v>
      </c>
      <c r="BI24" s="76">
        <f t="shared" si="47"/>
        <v>-5637.44</v>
      </c>
      <c r="BJ24" s="76">
        <f t="shared" si="47"/>
        <v>0</v>
      </c>
    </row>
    <row r="25" spans="1:61" s="77" customFormat="1" ht="33.75" customHeight="1">
      <c r="A25" s="128"/>
      <c r="B25" s="91"/>
      <c r="C25" s="76"/>
      <c r="D25" s="76"/>
      <c r="E25" s="76"/>
      <c r="F25" s="74"/>
      <c r="G25" s="76"/>
      <c r="H25" s="76"/>
      <c r="I25" s="76"/>
      <c r="J25" s="120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</row>
    <row r="26" spans="1:61" s="71" customFormat="1" ht="37.5" customHeight="1">
      <c r="A26" s="129"/>
      <c r="B26" s="68"/>
      <c r="C26" s="69"/>
      <c r="D26" s="69"/>
      <c r="E26" s="72"/>
      <c r="F26" s="74"/>
      <c r="G26" s="72"/>
      <c r="H26" s="14" t="s">
        <v>89</v>
      </c>
      <c r="I26" s="72" t="s">
        <v>87</v>
      </c>
      <c r="K26" s="72" t="s">
        <v>88</v>
      </c>
      <c r="L26" s="72"/>
      <c r="M26" s="90" t="s">
        <v>90</v>
      </c>
      <c r="N26" s="90"/>
      <c r="O26" s="90"/>
      <c r="P26" s="90" t="s">
        <v>91</v>
      </c>
      <c r="Q26" s="90" t="s">
        <v>92</v>
      </c>
      <c r="R26" s="72" t="s">
        <v>93</v>
      </c>
      <c r="S26" s="72" t="s">
        <v>2</v>
      </c>
      <c r="T26" s="72" t="s">
        <v>94</v>
      </c>
      <c r="U26" s="72" t="s">
        <v>95</v>
      </c>
      <c r="V26" s="72" t="s">
        <v>96</v>
      </c>
      <c r="W26" s="72" t="s">
        <v>97</v>
      </c>
      <c r="X26" s="72" t="s">
        <v>98</v>
      </c>
      <c r="Y26" s="72" t="s">
        <v>99</v>
      </c>
      <c r="Z26" s="72" t="s">
        <v>100</v>
      </c>
      <c r="AA26" s="89" t="s">
        <v>99</v>
      </c>
      <c r="AB26" s="31" t="s">
        <v>89</v>
      </c>
      <c r="AC26" s="89" t="s">
        <v>87</v>
      </c>
      <c r="AD26" s="72" t="s">
        <v>88</v>
      </c>
      <c r="AE26" s="72" t="s">
        <v>88</v>
      </c>
      <c r="AF26" s="72" t="s">
        <v>90</v>
      </c>
      <c r="AG26" s="72" t="s">
        <v>91</v>
      </c>
      <c r="AH26" s="72" t="s">
        <v>92</v>
      </c>
      <c r="AI26" s="72" t="s">
        <v>93</v>
      </c>
      <c r="AJ26" s="72" t="s">
        <v>2</v>
      </c>
      <c r="AK26" s="72" t="s">
        <v>94</v>
      </c>
      <c r="AL26" s="72" t="s">
        <v>95</v>
      </c>
      <c r="AM26" s="72" t="s">
        <v>96</v>
      </c>
      <c r="AN26" s="72" t="s">
        <v>97</v>
      </c>
      <c r="AO26" s="72" t="s">
        <v>98</v>
      </c>
      <c r="AP26" s="72" t="s">
        <v>99</v>
      </c>
      <c r="AQ26" s="72" t="s">
        <v>100</v>
      </c>
      <c r="AR26" s="72"/>
      <c r="AS26" s="72" t="s">
        <v>89</v>
      </c>
      <c r="AT26" s="72" t="s">
        <v>87</v>
      </c>
      <c r="AU26" s="72" t="s">
        <v>88</v>
      </c>
      <c r="AV26" s="72" t="s">
        <v>88</v>
      </c>
      <c r="AW26" s="72" t="s">
        <v>90</v>
      </c>
      <c r="AX26" s="72" t="s">
        <v>91</v>
      </c>
      <c r="AY26" s="72" t="s">
        <v>92</v>
      </c>
      <c r="AZ26" s="72" t="s">
        <v>93</v>
      </c>
      <c r="BA26" s="72" t="s">
        <v>2</v>
      </c>
      <c r="BB26" s="72" t="s">
        <v>94</v>
      </c>
      <c r="BC26" s="72" t="s">
        <v>95</v>
      </c>
      <c r="BD26" s="72" t="s">
        <v>96</v>
      </c>
      <c r="BE26" s="72" t="s">
        <v>97</v>
      </c>
      <c r="BF26" s="72" t="s">
        <v>98</v>
      </c>
      <c r="BG26" s="72" t="s">
        <v>99</v>
      </c>
      <c r="BH26" s="72" t="s">
        <v>100</v>
      </c>
      <c r="BI26" s="72" t="s">
        <v>89</v>
      </c>
    </row>
    <row r="27" spans="1:61" s="73" customFormat="1" ht="33.75" customHeight="1">
      <c r="A27" s="121">
        <v>59</v>
      </c>
      <c r="B27" s="68"/>
      <c r="C27" s="74"/>
      <c r="D27" s="74" t="s">
        <v>168</v>
      </c>
      <c r="E27" s="74"/>
      <c r="F27" s="268" t="s">
        <v>167</v>
      </c>
      <c r="G27" s="269"/>
      <c r="H27" s="74"/>
      <c r="I27" s="74"/>
      <c r="J27" s="74"/>
      <c r="K27" s="74">
        <f aca="true" t="shared" si="48" ref="K27:K45">SUM(M27:Z27)</f>
        <v>0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>
        <f>H27+K27-I27</f>
        <v>0</v>
      </c>
      <c r="AC27" s="76"/>
      <c r="AD27" s="74"/>
      <c r="AE27" s="74">
        <f aca="true" t="shared" si="49" ref="AE27:AE45">SUM(AF27:AQ27)</f>
        <v>0</v>
      </c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6">
        <f t="shared" si="12"/>
        <v>0</v>
      </c>
      <c r="AT27" s="74" t="e">
        <f>C27*D27*9</f>
        <v>#VALUE!</v>
      </c>
      <c r="AU27" s="74"/>
      <c r="AV27" s="74">
        <f aca="true" t="shared" si="50" ref="AV27:AV45">SUM(AW27:BH27)</f>
        <v>0</v>
      </c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 t="e">
        <f t="shared" si="10"/>
        <v>#VALUE!</v>
      </c>
    </row>
    <row r="28" spans="1:61" s="73" customFormat="1" ht="33.75" customHeight="1" thickBot="1">
      <c r="A28" s="124" t="s">
        <v>145</v>
      </c>
      <c r="B28" s="68" t="s">
        <v>6</v>
      </c>
      <c r="C28" s="74">
        <v>57.4</v>
      </c>
      <c r="D28" s="74">
        <v>7</v>
      </c>
      <c r="E28" s="74">
        <f aca="true" t="shared" si="51" ref="E28:E45">C28*D28</f>
        <v>401.8</v>
      </c>
      <c r="F28" s="74">
        <v>6.3</v>
      </c>
      <c r="G28" s="74">
        <f>C28*F28</f>
        <v>361.62</v>
      </c>
      <c r="H28" s="74">
        <v>-361.62</v>
      </c>
      <c r="I28" s="74">
        <f>E28*3+G28</f>
        <v>1567.02</v>
      </c>
      <c r="J28" s="74">
        <f aca="true" t="shared" si="52" ref="J28:J45">K28</f>
        <v>1526.84</v>
      </c>
      <c r="K28" s="74">
        <f t="shared" si="48"/>
        <v>1526.84</v>
      </c>
      <c r="L28" s="74"/>
      <c r="M28" s="74"/>
      <c r="N28" s="140"/>
      <c r="O28" s="140">
        <v>723.24</v>
      </c>
      <c r="P28" s="75">
        <v>401.8</v>
      </c>
      <c r="Q28" s="74"/>
      <c r="R28" s="75">
        <v>401.8</v>
      </c>
      <c r="S28" s="74"/>
      <c r="T28" s="74"/>
      <c r="U28" s="74"/>
      <c r="V28" s="74"/>
      <c r="W28" s="74"/>
      <c r="X28" s="74"/>
      <c r="Y28" s="74"/>
      <c r="Z28" s="74"/>
      <c r="AA28" s="74"/>
      <c r="AB28" s="74">
        <f>H28+K28-I28</f>
        <v>-401.8</v>
      </c>
      <c r="AC28" s="76">
        <v>5107.2</v>
      </c>
      <c r="AD28" s="74">
        <v>2426.2</v>
      </c>
      <c r="AE28" s="74">
        <f t="shared" si="49"/>
        <v>4402.4</v>
      </c>
      <c r="AF28" s="74"/>
      <c r="AG28" s="74"/>
      <c r="AH28" s="74"/>
      <c r="AI28" s="74"/>
      <c r="AJ28" s="74"/>
      <c r="AK28" s="74">
        <f aca="true" t="shared" si="53" ref="AK28:AK45">E28</f>
        <v>401.8</v>
      </c>
      <c r="AL28" s="74">
        <v>4000.6</v>
      </c>
      <c r="AM28" s="74"/>
      <c r="AN28" s="74"/>
      <c r="AO28" s="74"/>
      <c r="AP28" s="74"/>
      <c r="AQ28" s="74"/>
      <c r="AR28" s="74"/>
      <c r="AS28" s="76">
        <f t="shared" si="12"/>
        <v>-1106.6</v>
      </c>
      <c r="AT28" s="74">
        <f>C28*D28*12</f>
        <v>4821.6</v>
      </c>
      <c r="AU28" s="74">
        <f aca="true" t="shared" si="54" ref="AU28:AU45">AV28</f>
        <v>851.2</v>
      </c>
      <c r="AV28" s="74">
        <f t="shared" si="50"/>
        <v>851.2</v>
      </c>
      <c r="AW28" s="74"/>
      <c r="AX28" s="74"/>
      <c r="AY28" s="74"/>
      <c r="AZ28" s="74"/>
      <c r="BA28" s="74"/>
      <c r="BB28" s="74"/>
      <c r="BC28" s="74"/>
      <c r="BD28" s="74">
        <v>425.6</v>
      </c>
      <c r="BE28" s="74"/>
      <c r="BF28" s="74"/>
      <c r="BG28" s="74"/>
      <c r="BH28" s="74">
        <v>425.6</v>
      </c>
      <c r="BI28" s="74">
        <f t="shared" si="10"/>
        <v>-5077</v>
      </c>
    </row>
    <row r="29" spans="1:61" ht="33.75" customHeight="1" thickBot="1">
      <c r="A29" s="125" t="s">
        <v>146</v>
      </c>
      <c r="B29" s="68" t="s">
        <v>7</v>
      </c>
      <c r="C29" s="82">
        <v>30.8</v>
      </c>
      <c r="D29" s="74">
        <v>7</v>
      </c>
      <c r="E29" s="74">
        <f t="shared" si="51"/>
        <v>215.6</v>
      </c>
      <c r="F29" s="74">
        <v>6.3</v>
      </c>
      <c r="G29" s="74">
        <f aca="true" t="shared" si="55" ref="G29:G45">C29*F29</f>
        <v>194.04</v>
      </c>
      <c r="H29" s="74">
        <v>0.03</v>
      </c>
      <c r="I29" s="74">
        <f aca="true" t="shared" si="56" ref="I29:I45">E29*3+G29</f>
        <v>840.84</v>
      </c>
      <c r="J29" s="74">
        <f t="shared" si="52"/>
        <v>840.84</v>
      </c>
      <c r="K29" s="74">
        <f t="shared" si="48"/>
        <v>840.84</v>
      </c>
      <c r="L29" s="74"/>
      <c r="M29" s="74"/>
      <c r="N29" s="74"/>
      <c r="O29" s="140">
        <v>194.04</v>
      </c>
      <c r="P29" s="140">
        <v>215.6</v>
      </c>
      <c r="Q29" s="140">
        <v>215.6</v>
      </c>
      <c r="R29" s="140">
        <v>215.6</v>
      </c>
      <c r="S29" s="74"/>
      <c r="T29" s="74"/>
      <c r="U29" s="74"/>
      <c r="V29" s="74"/>
      <c r="W29" s="74"/>
      <c r="X29" s="74"/>
      <c r="Y29" s="74"/>
      <c r="Z29" s="74"/>
      <c r="AA29" s="74"/>
      <c r="AB29" s="74">
        <f>H29+K29-I29</f>
        <v>0.03</v>
      </c>
      <c r="AC29" s="76">
        <v>2914.8</v>
      </c>
      <c r="AD29" s="74">
        <f aca="true" t="shared" si="57" ref="AD29:AD45">AE29</f>
        <v>2587.2</v>
      </c>
      <c r="AE29" s="74">
        <f t="shared" si="49"/>
        <v>2587.2</v>
      </c>
      <c r="AF29" s="74">
        <f aca="true" t="shared" si="58" ref="AF29:AF45">E29</f>
        <v>215.6</v>
      </c>
      <c r="AG29" s="74">
        <f>AF29</f>
        <v>215.6</v>
      </c>
      <c r="AH29" s="74">
        <f>E29</f>
        <v>215.6</v>
      </c>
      <c r="AI29" s="74">
        <f>E29</f>
        <v>215.6</v>
      </c>
      <c r="AJ29" s="74">
        <f>E29</f>
        <v>215.6</v>
      </c>
      <c r="AK29" s="74">
        <f t="shared" si="53"/>
        <v>215.6</v>
      </c>
      <c r="AL29" s="74">
        <f aca="true" t="shared" si="59" ref="AL29:AL45">E29</f>
        <v>215.6</v>
      </c>
      <c r="AM29" s="74">
        <f>AL29</f>
        <v>215.6</v>
      </c>
      <c r="AN29" s="74">
        <f>E29</f>
        <v>215.6</v>
      </c>
      <c r="AO29" s="74">
        <f>E29</f>
        <v>215.6</v>
      </c>
      <c r="AP29" s="74">
        <f>E29</f>
        <v>215.6</v>
      </c>
      <c r="AQ29" s="74">
        <f>E29</f>
        <v>215.6</v>
      </c>
      <c r="AR29" s="74"/>
      <c r="AS29" s="76">
        <f t="shared" si="12"/>
        <v>-327.57</v>
      </c>
      <c r="AT29" s="74">
        <f aca="true" t="shared" si="60" ref="AT29:AT45">C29*D29*12</f>
        <v>2587.2</v>
      </c>
      <c r="AU29" s="74">
        <f t="shared" si="54"/>
        <v>2914.8</v>
      </c>
      <c r="AV29" s="74">
        <f t="shared" si="50"/>
        <v>2914.8</v>
      </c>
      <c r="AW29" s="74">
        <v>242.9</v>
      </c>
      <c r="AX29" s="74">
        <v>242.9</v>
      </c>
      <c r="AY29" s="74">
        <v>242.9</v>
      </c>
      <c r="AZ29" s="74">
        <v>242.9</v>
      </c>
      <c r="BA29" s="74">
        <v>242.9</v>
      </c>
      <c r="BB29" s="74">
        <v>242.9</v>
      </c>
      <c r="BC29" s="74">
        <v>242.9</v>
      </c>
      <c r="BD29" s="74">
        <v>242.9</v>
      </c>
      <c r="BE29" s="74">
        <v>242.9</v>
      </c>
      <c r="BF29" s="74">
        <v>242.9</v>
      </c>
      <c r="BG29" s="74">
        <v>242.9</v>
      </c>
      <c r="BH29" s="74">
        <v>242.9</v>
      </c>
      <c r="BI29" s="74">
        <f t="shared" si="10"/>
        <v>0.03</v>
      </c>
    </row>
    <row r="30" spans="1:61" ht="33.75" customHeight="1" thickBot="1">
      <c r="A30" s="125" t="s">
        <v>147</v>
      </c>
      <c r="B30" s="68" t="s">
        <v>8</v>
      </c>
      <c r="C30" s="82">
        <v>48.7</v>
      </c>
      <c r="D30" s="74">
        <v>7</v>
      </c>
      <c r="E30" s="74">
        <f t="shared" si="51"/>
        <v>340.9</v>
      </c>
      <c r="F30" s="74">
        <v>6.3</v>
      </c>
      <c r="G30" s="74">
        <f t="shared" si="55"/>
        <v>306.81</v>
      </c>
      <c r="H30" s="74">
        <v>-1826.67</v>
      </c>
      <c r="I30" s="74">
        <f t="shared" si="56"/>
        <v>1329.51</v>
      </c>
      <c r="J30" s="74">
        <f t="shared" si="52"/>
        <v>1975.42</v>
      </c>
      <c r="K30" s="74">
        <f t="shared" si="48"/>
        <v>1975.42</v>
      </c>
      <c r="L30" s="74"/>
      <c r="M30" s="74"/>
      <c r="N30" s="76"/>
      <c r="O30" s="76"/>
      <c r="P30" s="75">
        <v>613.62</v>
      </c>
      <c r="Q30" s="75">
        <v>680</v>
      </c>
      <c r="R30" s="74">
        <v>681.8</v>
      </c>
      <c r="S30" s="74"/>
      <c r="T30" s="74"/>
      <c r="U30" s="74"/>
      <c r="V30" s="74"/>
      <c r="W30" s="74"/>
      <c r="X30" s="74"/>
      <c r="Y30" s="74"/>
      <c r="Z30" s="74"/>
      <c r="AA30" s="74"/>
      <c r="AB30" s="74">
        <f aca="true" t="shared" si="61" ref="AB30:AB45">H30+K30-I30</f>
        <v>-1180.76</v>
      </c>
      <c r="AC30" s="76">
        <v>4334.4</v>
      </c>
      <c r="AD30" s="74">
        <f t="shared" si="57"/>
        <v>4090.8</v>
      </c>
      <c r="AE30" s="74">
        <f t="shared" si="49"/>
        <v>4090.8</v>
      </c>
      <c r="AF30" s="74">
        <f t="shared" si="58"/>
        <v>340.9</v>
      </c>
      <c r="AG30" s="74">
        <f>AF30</f>
        <v>340.9</v>
      </c>
      <c r="AH30" s="74">
        <f>E30</f>
        <v>340.9</v>
      </c>
      <c r="AI30" s="74">
        <f>E30</f>
        <v>340.9</v>
      </c>
      <c r="AJ30" s="74">
        <f>E30</f>
        <v>340.9</v>
      </c>
      <c r="AK30" s="74">
        <f t="shared" si="53"/>
        <v>340.9</v>
      </c>
      <c r="AL30" s="74">
        <f t="shared" si="59"/>
        <v>340.9</v>
      </c>
      <c r="AM30" s="74">
        <f>AL30</f>
        <v>340.9</v>
      </c>
      <c r="AN30" s="74">
        <f>E30</f>
        <v>340.9</v>
      </c>
      <c r="AO30" s="74">
        <f>E30</f>
        <v>340.9</v>
      </c>
      <c r="AP30" s="74">
        <f>E30</f>
        <v>340.9</v>
      </c>
      <c r="AQ30" s="74">
        <f>E30</f>
        <v>340.9</v>
      </c>
      <c r="AR30" s="74"/>
      <c r="AS30" s="76">
        <f t="shared" si="12"/>
        <v>-1424.36</v>
      </c>
      <c r="AT30" s="74">
        <f t="shared" si="60"/>
        <v>4090.8</v>
      </c>
      <c r="AU30" s="74">
        <f t="shared" si="54"/>
        <v>2889.6</v>
      </c>
      <c r="AV30" s="74">
        <f t="shared" si="50"/>
        <v>2889.6</v>
      </c>
      <c r="AW30" s="74">
        <v>361.2</v>
      </c>
      <c r="AX30" s="74">
        <v>361.2</v>
      </c>
      <c r="AY30" s="74">
        <v>361.2</v>
      </c>
      <c r="AZ30" s="74">
        <f>AW30</f>
        <v>361.2</v>
      </c>
      <c r="BA30" s="74"/>
      <c r="BB30" s="74"/>
      <c r="BC30" s="74"/>
      <c r="BD30" s="74">
        <v>361.2</v>
      </c>
      <c r="BE30" s="74">
        <v>361.2</v>
      </c>
      <c r="BF30" s="74">
        <v>361.2</v>
      </c>
      <c r="BG30" s="74">
        <v>361.2</v>
      </c>
      <c r="BH30" s="74"/>
      <c r="BI30" s="74">
        <f t="shared" si="10"/>
        <v>-2625.56</v>
      </c>
    </row>
    <row r="31" spans="1:61" ht="33.75" customHeight="1" thickBot="1">
      <c r="A31" s="130" t="s">
        <v>148</v>
      </c>
      <c r="B31" s="68" t="s">
        <v>46</v>
      </c>
      <c r="C31" s="82">
        <v>57.5</v>
      </c>
      <c r="D31" s="74">
        <v>7</v>
      </c>
      <c r="E31" s="74">
        <f t="shared" si="51"/>
        <v>402.5</v>
      </c>
      <c r="F31" s="74">
        <v>6.3</v>
      </c>
      <c r="G31" s="74">
        <f t="shared" si="55"/>
        <v>362.25</v>
      </c>
      <c r="H31" s="74">
        <v>424.5</v>
      </c>
      <c r="I31" s="74">
        <f t="shared" si="56"/>
        <v>1569.75</v>
      </c>
      <c r="J31" s="74">
        <f t="shared" si="52"/>
        <v>764.75</v>
      </c>
      <c r="K31" s="74">
        <f t="shared" si="48"/>
        <v>764.75</v>
      </c>
      <c r="L31" s="74"/>
      <c r="M31" s="74"/>
      <c r="N31" s="74"/>
      <c r="O31" s="76"/>
      <c r="P31" s="140">
        <v>764.75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>
        <f t="shared" si="61"/>
        <v>-380.5</v>
      </c>
      <c r="AC31" s="76">
        <v>5107.2</v>
      </c>
      <c r="AD31" s="74">
        <f t="shared" si="57"/>
        <v>4830</v>
      </c>
      <c r="AE31" s="74">
        <f t="shared" si="49"/>
        <v>4830</v>
      </c>
      <c r="AF31" s="74">
        <f t="shared" si="58"/>
        <v>402.5</v>
      </c>
      <c r="AG31" s="74">
        <f>AF31</f>
        <v>402.5</v>
      </c>
      <c r="AH31" s="74">
        <f>E31</f>
        <v>402.5</v>
      </c>
      <c r="AI31" s="74">
        <f>E31</f>
        <v>402.5</v>
      </c>
      <c r="AJ31" s="74">
        <f>E31</f>
        <v>402.5</v>
      </c>
      <c r="AK31" s="74">
        <f t="shared" si="53"/>
        <v>402.5</v>
      </c>
      <c r="AL31" s="74">
        <f t="shared" si="59"/>
        <v>402.5</v>
      </c>
      <c r="AM31" s="74">
        <f>AL31</f>
        <v>402.5</v>
      </c>
      <c r="AN31" s="74">
        <f>E31</f>
        <v>402.5</v>
      </c>
      <c r="AO31" s="74">
        <f>E31</f>
        <v>402.5</v>
      </c>
      <c r="AP31" s="74">
        <f>E31</f>
        <v>402.5</v>
      </c>
      <c r="AQ31" s="74">
        <f>E31</f>
        <v>402.5</v>
      </c>
      <c r="AR31" s="74"/>
      <c r="AS31" s="76">
        <f t="shared" si="12"/>
        <v>-657.7</v>
      </c>
      <c r="AT31" s="74">
        <f t="shared" si="60"/>
        <v>4830</v>
      </c>
      <c r="AU31" s="74">
        <f t="shared" si="54"/>
        <v>5107.2</v>
      </c>
      <c r="AV31" s="74">
        <f t="shared" si="50"/>
        <v>5107.2</v>
      </c>
      <c r="AW31" s="74">
        <v>425.6</v>
      </c>
      <c r="AX31" s="74">
        <v>425.6</v>
      </c>
      <c r="AY31" s="74">
        <v>425.6</v>
      </c>
      <c r="AZ31" s="74">
        <v>425.6</v>
      </c>
      <c r="BA31" s="74">
        <v>425.6</v>
      </c>
      <c r="BB31" s="74">
        <v>425.6</v>
      </c>
      <c r="BC31" s="74">
        <v>425.6</v>
      </c>
      <c r="BD31" s="74">
        <v>425.6</v>
      </c>
      <c r="BE31" s="74">
        <v>425.6</v>
      </c>
      <c r="BF31" s="74">
        <v>425.6</v>
      </c>
      <c r="BG31" s="74">
        <v>425.6</v>
      </c>
      <c r="BH31" s="74">
        <v>425.6</v>
      </c>
      <c r="BI31" s="74">
        <f t="shared" si="10"/>
        <v>-380.5</v>
      </c>
    </row>
    <row r="32" spans="1:61" ht="40.5" customHeight="1" thickBot="1">
      <c r="A32" s="125" t="s">
        <v>149</v>
      </c>
      <c r="B32" s="68" t="s">
        <v>47</v>
      </c>
      <c r="C32" s="82">
        <v>33.2</v>
      </c>
      <c r="D32" s="74">
        <v>7</v>
      </c>
      <c r="E32" s="74">
        <f t="shared" si="51"/>
        <v>232.4</v>
      </c>
      <c r="F32" s="74">
        <v>6.3</v>
      </c>
      <c r="G32" s="74">
        <f t="shared" si="55"/>
        <v>209.16</v>
      </c>
      <c r="H32" s="74">
        <v>17.92</v>
      </c>
      <c r="I32" s="74">
        <f t="shared" si="56"/>
        <v>906.36</v>
      </c>
      <c r="J32" s="74">
        <f t="shared" si="52"/>
        <v>891.24</v>
      </c>
      <c r="K32" s="74">
        <f t="shared" si="48"/>
        <v>891.24</v>
      </c>
      <c r="L32" s="74"/>
      <c r="M32" s="74"/>
      <c r="N32" s="74"/>
      <c r="O32" s="140">
        <v>194.04</v>
      </c>
      <c r="P32" s="75">
        <v>232.4</v>
      </c>
      <c r="Q32" s="75">
        <v>232.4</v>
      </c>
      <c r="R32" s="74">
        <v>232.4</v>
      </c>
      <c r="S32" s="75"/>
      <c r="T32" s="74"/>
      <c r="U32" s="74"/>
      <c r="V32" s="74"/>
      <c r="W32" s="74"/>
      <c r="X32" s="74"/>
      <c r="Y32" s="74"/>
      <c r="Z32" s="74"/>
      <c r="AA32" s="74"/>
      <c r="AB32" s="74">
        <f t="shared" si="61"/>
        <v>2.8</v>
      </c>
      <c r="AC32" s="76">
        <v>2948.4</v>
      </c>
      <c r="AD32" s="74">
        <f t="shared" si="57"/>
        <v>1640.1</v>
      </c>
      <c r="AE32" s="74">
        <f t="shared" si="49"/>
        <v>1640.1</v>
      </c>
      <c r="AF32" s="74">
        <f t="shared" si="58"/>
        <v>232.4</v>
      </c>
      <c r="AG32" s="74">
        <f>AF32</f>
        <v>232.4</v>
      </c>
      <c r="AH32" s="74">
        <f>E32</f>
        <v>232.4</v>
      </c>
      <c r="AI32" s="74"/>
      <c r="AJ32" s="74"/>
      <c r="AK32" s="74">
        <f t="shared" si="53"/>
        <v>232.4</v>
      </c>
      <c r="AL32" s="74">
        <f t="shared" si="59"/>
        <v>232.4</v>
      </c>
      <c r="AM32" s="74">
        <f>AL32</f>
        <v>232.4</v>
      </c>
      <c r="AN32" s="74"/>
      <c r="AO32" s="74"/>
      <c r="AP32" s="74"/>
      <c r="AQ32" s="74">
        <v>245.7</v>
      </c>
      <c r="AR32" s="74"/>
      <c r="AS32" s="76">
        <f t="shared" si="12"/>
        <v>-1305.5</v>
      </c>
      <c r="AT32" s="74">
        <f t="shared" si="60"/>
        <v>2788.8</v>
      </c>
      <c r="AU32" s="74">
        <f t="shared" si="54"/>
        <v>2702.7</v>
      </c>
      <c r="AV32" s="74">
        <f t="shared" si="50"/>
        <v>2702.7</v>
      </c>
      <c r="AW32" s="74">
        <v>491.4</v>
      </c>
      <c r="AX32" s="74">
        <v>245.7</v>
      </c>
      <c r="AY32" s="74">
        <v>245.7</v>
      </c>
      <c r="AZ32" s="74">
        <v>245.7</v>
      </c>
      <c r="BA32" s="74"/>
      <c r="BB32" s="74">
        <v>245.7</v>
      </c>
      <c r="BC32" s="74">
        <v>245.7</v>
      </c>
      <c r="BD32" s="74"/>
      <c r="BE32" s="74">
        <v>245.7</v>
      </c>
      <c r="BF32" s="74">
        <v>245.7</v>
      </c>
      <c r="BG32" s="74">
        <v>245.7</v>
      </c>
      <c r="BH32" s="74">
        <v>245.7</v>
      </c>
      <c r="BI32" s="74">
        <f t="shared" si="10"/>
        <v>-1391.6</v>
      </c>
    </row>
    <row r="33" spans="1:61" ht="40.5" customHeight="1" thickBot="1">
      <c r="A33" s="125" t="s">
        <v>150</v>
      </c>
      <c r="B33" s="68" t="s">
        <v>59</v>
      </c>
      <c r="C33" s="82">
        <v>49.1</v>
      </c>
      <c r="D33" s="74">
        <v>7</v>
      </c>
      <c r="E33" s="74">
        <f t="shared" si="51"/>
        <v>343.7</v>
      </c>
      <c r="F33" s="74">
        <v>6.3</v>
      </c>
      <c r="G33" s="74">
        <f t="shared" si="55"/>
        <v>309.33</v>
      </c>
      <c r="H33" s="74">
        <v>9.99</v>
      </c>
      <c r="I33" s="74">
        <f t="shared" si="56"/>
        <v>1340.43</v>
      </c>
      <c r="J33" s="74">
        <f t="shared" si="52"/>
        <v>1340.43</v>
      </c>
      <c r="K33" s="74">
        <f t="shared" si="48"/>
        <v>1340.43</v>
      </c>
      <c r="L33" s="74"/>
      <c r="M33" s="74"/>
      <c r="N33" s="74"/>
      <c r="O33" s="140">
        <v>309.33</v>
      </c>
      <c r="P33" s="140">
        <v>343.7</v>
      </c>
      <c r="Q33" s="140">
        <v>343.7</v>
      </c>
      <c r="R33" s="140">
        <v>343.7</v>
      </c>
      <c r="S33" s="74"/>
      <c r="T33" s="74"/>
      <c r="U33" s="74"/>
      <c r="V33" s="74"/>
      <c r="W33" s="74"/>
      <c r="X33" s="74"/>
      <c r="Y33" s="74"/>
      <c r="Z33" s="74"/>
      <c r="AA33" s="74"/>
      <c r="AB33" s="74">
        <f t="shared" si="61"/>
        <v>9.99</v>
      </c>
      <c r="AC33" s="76">
        <v>4300.8</v>
      </c>
      <c r="AD33" s="74">
        <f t="shared" si="57"/>
        <v>4139.1</v>
      </c>
      <c r="AE33" s="74">
        <f t="shared" si="49"/>
        <v>4139.1</v>
      </c>
      <c r="AF33" s="74">
        <f t="shared" si="58"/>
        <v>343.7</v>
      </c>
      <c r="AG33" s="74">
        <f>E33</f>
        <v>343.7</v>
      </c>
      <c r="AH33" s="74">
        <v>358.4</v>
      </c>
      <c r="AI33" s="74">
        <f aca="true" t="shared" si="62" ref="AI33:AI45">E33</f>
        <v>343.7</v>
      </c>
      <c r="AJ33" s="74">
        <f aca="true" t="shared" si="63" ref="AJ33:AJ45">E33</f>
        <v>343.7</v>
      </c>
      <c r="AK33" s="74">
        <f t="shared" si="53"/>
        <v>343.7</v>
      </c>
      <c r="AL33" s="74">
        <f t="shared" si="59"/>
        <v>343.7</v>
      </c>
      <c r="AM33" s="74">
        <f>AL33</f>
        <v>343.7</v>
      </c>
      <c r="AN33" s="74">
        <f aca="true" t="shared" si="64" ref="AN33:AN45">E33</f>
        <v>343.7</v>
      </c>
      <c r="AO33" s="74">
        <f aca="true" t="shared" si="65" ref="AO33:AO45">E33</f>
        <v>343.7</v>
      </c>
      <c r="AP33" s="74">
        <f>E33</f>
        <v>343.7</v>
      </c>
      <c r="AQ33" s="74">
        <f aca="true" t="shared" si="66" ref="AQ33:AQ45">E33</f>
        <v>343.7</v>
      </c>
      <c r="AR33" s="74"/>
      <c r="AS33" s="76">
        <f t="shared" si="12"/>
        <v>-151.71</v>
      </c>
      <c r="AT33" s="74">
        <f t="shared" si="60"/>
        <v>4124.4</v>
      </c>
      <c r="AU33" s="74">
        <f t="shared" si="54"/>
        <v>3225.6</v>
      </c>
      <c r="AV33" s="74">
        <f t="shared" si="50"/>
        <v>3225.6</v>
      </c>
      <c r="AW33" s="74"/>
      <c r="AX33" s="74"/>
      <c r="AY33" s="74"/>
      <c r="AZ33" s="74"/>
      <c r="BA33" s="74"/>
      <c r="BB33" s="74"/>
      <c r="BC33" s="74">
        <v>1433.6</v>
      </c>
      <c r="BD33" s="74">
        <v>358.4</v>
      </c>
      <c r="BE33" s="74">
        <v>358.4</v>
      </c>
      <c r="BF33" s="74">
        <v>358.4</v>
      </c>
      <c r="BG33" s="74">
        <v>358.4</v>
      </c>
      <c r="BH33" s="74">
        <v>358.4</v>
      </c>
      <c r="BI33" s="74">
        <f t="shared" si="10"/>
        <v>-1050.51</v>
      </c>
    </row>
    <row r="34" spans="1:61" ht="40.5" customHeight="1" thickBot="1">
      <c r="A34" s="124" t="s">
        <v>151</v>
      </c>
      <c r="B34" s="68" t="s">
        <v>9</v>
      </c>
      <c r="C34" s="74">
        <v>53.3</v>
      </c>
      <c r="D34" s="74">
        <v>7</v>
      </c>
      <c r="E34" s="74">
        <f t="shared" si="51"/>
        <v>373.1</v>
      </c>
      <c r="F34" s="74">
        <v>6.3</v>
      </c>
      <c r="G34" s="74">
        <f t="shared" si="55"/>
        <v>335.79</v>
      </c>
      <c r="H34" s="74">
        <v>-313.55</v>
      </c>
      <c r="I34" s="74">
        <f t="shared" si="56"/>
        <v>1455.09</v>
      </c>
      <c r="J34" s="74">
        <f t="shared" si="52"/>
        <v>1431.15</v>
      </c>
      <c r="K34" s="74">
        <f t="shared" si="48"/>
        <v>1431.15</v>
      </c>
      <c r="L34" s="74"/>
      <c r="M34" s="74"/>
      <c r="N34" s="74"/>
      <c r="O34" s="140">
        <v>311.85</v>
      </c>
      <c r="P34" s="140">
        <v>373.1</v>
      </c>
      <c r="Q34" s="140">
        <v>373.1</v>
      </c>
      <c r="R34" s="75">
        <v>373.1</v>
      </c>
      <c r="S34" s="74"/>
      <c r="T34" s="74"/>
      <c r="U34" s="74"/>
      <c r="V34" s="74"/>
      <c r="W34" s="74"/>
      <c r="X34" s="74"/>
      <c r="Y34" s="74"/>
      <c r="Z34" s="74"/>
      <c r="AA34" s="74"/>
      <c r="AB34" s="74">
        <f t="shared" si="61"/>
        <v>-337.49</v>
      </c>
      <c r="AC34" s="76">
        <v>4284</v>
      </c>
      <c r="AD34" s="74">
        <f t="shared" si="57"/>
        <v>4477.2</v>
      </c>
      <c r="AE34" s="74">
        <f t="shared" si="49"/>
        <v>4477.2</v>
      </c>
      <c r="AF34" s="74">
        <f t="shared" si="58"/>
        <v>373.1</v>
      </c>
      <c r="AG34" s="74">
        <f aca="true" t="shared" si="67" ref="AG34:AG45">AF34</f>
        <v>373.1</v>
      </c>
      <c r="AH34" s="74">
        <f aca="true" t="shared" si="68" ref="AH34:AH45">E34</f>
        <v>373.1</v>
      </c>
      <c r="AI34" s="74">
        <f t="shared" si="62"/>
        <v>373.1</v>
      </c>
      <c r="AJ34" s="74">
        <f t="shared" si="63"/>
        <v>373.1</v>
      </c>
      <c r="AK34" s="74">
        <f t="shared" si="53"/>
        <v>373.1</v>
      </c>
      <c r="AL34" s="74">
        <f t="shared" si="59"/>
        <v>373.1</v>
      </c>
      <c r="AM34" s="74">
        <f aca="true" t="shared" si="69" ref="AM34:AM45">E34</f>
        <v>373.1</v>
      </c>
      <c r="AN34" s="74">
        <f t="shared" si="64"/>
        <v>373.1</v>
      </c>
      <c r="AO34" s="74">
        <f t="shared" si="65"/>
        <v>373.1</v>
      </c>
      <c r="AP34" s="74">
        <f>E34</f>
        <v>373.1</v>
      </c>
      <c r="AQ34" s="74">
        <f t="shared" si="66"/>
        <v>373.1</v>
      </c>
      <c r="AR34" s="74"/>
      <c r="AS34" s="76">
        <f t="shared" si="12"/>
        <v>-144.29</v>
      </c>
      <c r="AT34" s="74">
        <f t="shared" si="60"/>
        <v>4477.2</v>
      </c>
      <c r="AU34" s="74">
        <f t="shared" si="54"/>
        <v>4284</v>
      </c>
      <c r="AV34" s="74">
        <f t="shared" si="50"/>
        <v>4284</v>
      </c>
      <c r="AW34" s="74">
        <v>357</v>
      </c>
      <c r="AX34" s="74">
        <v>357</v>
      </c>
      <c r="AY34" s="74">
        <v>357</v>
      </c>
      <c r="AZ34" s="74">
        <v>357</v>
      </c>
      <c r="BA34" s="74">
        <v>357</v>
      </c>
      <c r="BB34" s="74">
        <v>357</v>
      </c>
      <c r="BC34" s="74">
        <v>357</v>
      </c>
      <c r="BD34" s="74">
        <v>357</v>
      </c>
      <c r="BE34" s="74">
        <v>357</v>
      </c>
      <c r="BF34" s="74">
        <v>357</v>
      </c>
      <c r="BG34" s="74">
        <v>357</v>
      </c>
      <c r="BH34" s="74">
        <v>357</v>
      </c>
      <c r="BI34" s="74">
        <f t="shared" si="10"/>
        <v>-337.49</v>
      </c>
    </row>
    <row r="35" spans="1:61" ht="40.5" customHeight="1" thickBot="1">
      <c r="A35" s="124" t="s">
        <v>152</v>
      </c>
      <c r="B35" s="68" t="s">
        <v>48</v>
      </c>
      <c r="C35" s="74">
        <v>48.2</v>
      </c>
      <c r="D35" s="74">
        <v>7</v>
      </c>
      <c r="E35" s="74">
        <f t="shared" si="51"/>
        <v>337.4</v>
      </c>
      <c r="F35" s="74">
        <v>6.3</v>
      </c>
      <c r="G35" s="74">
        <f t="shared" si="55"/>
        <v>303.66</v>
      </c>
      <c r="H35" s="74">
        <v>0</v>
      </c>
      <c r="I35" s="74">
        <f t="shared" si="56"/>
        <v>1315.86</v>
      </c>
      <c r="J35" s="74">
        <f t="shared" si="52"/>
        <v>1315.86</v>
      </c>
      <c r="K35" s="74">
        <f t="shared" si="48"/>
        <v>1315.86</v>
      </c>
      <c r="L35" s="74"/>
      <c r="M35" s="74"/>
      <c r="N35" s="74"/>
      <c r="O35" s="140">
        <v>303.66</v>
      </c>
      <c r="P35" s="140">
        <v>337.4</v>
      </c>
      <c r="Q35" s="140">
        <v>337.4</v>
      </c>
      <c r="R35" s="140">
        <v>337.4</v>
      </c>
      <c r="S35" s="74"/>
      <c r="T35" s="74"/>
      <c r="U35" s="74"/>
      <c r="V35" s="74"/>
      <c r="W35" s="74"/>
      <c r="X35" s="74"/>
      <c r="Y35" s="74"/>
      <c r="Z35" s="74"/>
      <c r="AA35" s="74"/>
      <c r="AB35" s="74">
        <f t="shared" si="61"/>
        <v>0</v>
      </c>
      <c r="AC35" s="76">
        <v>3024</v>
      </c>
      <c r="AD35" s="74">
        <f t="shared" si="57"/>
        <v>3963.4</v>
      </c>
      <c r="AE35" s="74">
        <f t="shared" si="49"/>
        <v>3963.4</v>
      </c>
      <c r="AF35" s="74">
        <f t="shared" si="58"/>
        <v>337.4</v>
      </c>
      <c r="AG35" s="74">
        <f t="shared" si="67"/>
        <v>337.4</v>
      </c>
      <c r="AH35" s="74">
        <f t="shared" si="68"/>
        <v>337.4</v>
      </c>
      <c r="AI35" s="74">
        <f t="shared" si="62"/>
        <v>337.4</v>
      </c>
      <c r="AJ35" s="74">
        <f t="shared" si="63"/>
        <v>337.4</v>
      </c>
      <c r="AK35" s="74">
        <f t="shared" si="53"/>
        <v>337.4</v>
      </c>
      <c r="AL35" s="74">
        <f t="shared" si="59"/>
        <v>337.4</v>
      </c>
      <c r="AM35" s="74">
        <f t="shared" si="69"/>
        <v>337.4</v>
      </c>
      <c r="AN35" s="74">
        <f t="shared" si="64"/>
        <v>337.4</v>
      </c>
      <c r="AO35" s="74">
        <f t="shared" si="65"/>
        <v>337.4</v>
      </c>
      <c r="AP35" s="74">
        <v>252</v>
      </c>
      <c r="AQ35" s="74">
        <f t="shared" si="66"/>
        <v>337.4</v>
      </c>
      <c r="AR35" s="74"/>
      <c r="AS35" s="76">
        <f t="shared" si="12"/>
        <v>939.4</v>
      </c>
      <c r="AT35" s="74">
        <f t="shared" si="60"/>
        <v>4048.8</v>
      </c>
      <c r="AU35" s="74">
        <f t="shared" si="54"/>
        <v>3024</v>
      </c>
      <c r="AV35" s="74">
        <f t="shared" si="50"/>
        <v>3024</v>
      </c>
      <c r="AW35" s="74">
        <v>252</v>
      </c>
      <c r="AX35" s="74">
        <v>252</v>
      </c>
      <c r="AY35" s="74">
        <v>252</v>
      </c>
      <c r="AZ35" s="74">
        <v>252</v>
      </c>
      <c r="BA35" s="74">
        <v>252</v>
      </c>
      <c r="BB35" s="74">
        <v>252</v>
      </c>
      <c r="BC35" s="74">
        <v>252</v>
      </c>
      <c r="BD35" s="74">
        <v>252</v>
      </c>
      <c r="BE35" s="74">
        <v>252</v>
      </c>
      <c r="BF35" s="74">
        <v>252</v>
      </c>
      <c r="BG35" s="74">
        <v>252</v>
      </c>
      <c r="BH35" s="74">
        <v>252</v>
      </c>
      <c r="BI35" s="74">
        <f t="shared" si="10"/>
        <v>-85.4</v>
      </c>
    </row>
    <row r="36" spans="1:61" ht="40.5" customHeight="1" thickBot="1">
      <c r="A36" s="125" t="s">
        <v>153</v>
      </c>
      <c r="B36" s="68" t="s">
        <v>49</v>
      </c>
      <c r="C36" s="74">
        <v>53.4</v>
      </c>
      <c r="D36" s="74">
        <v>7</v>
      </c>
      <c r="E36" s="74">
        <f t="shared" si="51"/>
        <v>373.8</v>
      </c>
      <c r="F36" s="74">
        <v>6.3</v>
      </c>
      <c r="G36" s="74">
        <f t="shared" si="55"/>
        <v>336.42</v>
      </c>
      <c r="H36" s="74">
        <v>396.42</v>
      </c>
      <c r="I36" s="74">
        <f t="shared" si="56"/>
        <v>1457.82</v>
      </c>
      <c r="J36" s="74">
        <f t="shared" si="52"/>
        <v>1457.82</v>
      </c>
      <c r="K36" s="74">
        <f t="shared" si="48"/>
        <v>1457.82</v>
      </c>
      <c r="L36" s="74"/>
      <c r="M36" s="74"/>
      <c r="N36" s="74"/>
      <c r="O36" s="74"/>
      <c r="P36" s="74"/>
      <c r="Q36" s="75">
        <v>710.22</v>
      </c>
      <c r="R36" s="75">
        <v>747.6</v>
      </c>
      <c r="S36" s="75"/>
      <c r="T36" s="74"/>
      <c r="U36" s="74"/>
      <c r="V36" s="74"/>
      <c r="W36" s="74"/>
      <c r="X36" s="74"/>
      <c r="Y36" s="74"/>
      <c r="Z36" s="74"/>
      <c r="AA36" s="74"/>
      <c r="AB36" s="74">
        <f t="shared" si="61"/>
        <v>396.42</v>
      </c>
      <c r="AC36" s="76">
        <v>5208</v>
      </c>
      <c r="AD36" s="74">
        <f t="shared" si="57"/>
        <v>4485.6</v>
      </c>
      <c r="AE36" s="74">
        <f t="shared" si="49"/>
        <v>4485.6</v>
      </c>
      <c r="AF36" s="74">
        <f t="shared" si="58"/>
        <v>373.8</v>
      </c>
      <c r="AG36" s="74">
        <f t="shared" si="67"/>
        <v>373.8</v>
      </c>
      <c r="AH36" s="74">
        <f t="shared" si="68"/>
        <v>373.8</v>
      </c>
      <c r="AI36" s="74">
        <f t="shared" si="62"/>
        <v>373.8</v>
      </c>
      <c r="AJ36" s="74">
        <f t="shared" si="63"/>
        <v>373.8</v>
      </c>
      <c r="AK36" s="74">
        <f t="shared" si="53"/>
        <v>373.8</v>
      </c>
      <c r="AL36" s="74">
        <f t="shared" si="59"/>
        <v>373.8</v>
      </c>
      <c r="AM36" s="74">
        <f t="shared" si="69"/>
        <v>373.8</v>
      </c>
      <c r="AN36" s="74">
        <f t="shared" si="64"/>
        <v>373.8</v>
      </c>
      <c r="AO36" s="74">
        <f t="shared" si="65"/>
        <v>373.8</v>
      </c>
      <c r="AP36" s="74">
        <f>E36</f>
        <v>373.8</v>
      </c>
      <c r="AQ36" s="74">
        <f t="shared" si="66"/>
        <v>373.8</v>
      </c>
      <c r="AR36" s="74"/>
      <c r="AS36" s="76">
        <f t="shared" si="12"/>
        <v>-325.98</v>
      </c>
      <c r="AT36" s="74">
        <f t="shared" si="60"/>
        <v>4485.6</v>
      </c>
      <c r="AU36" s="74">
        <f t="shared" si="54"/>
        <v>5062.23</v>
      </c>
      <c r="AV36" s="74">
        <f t="shared" si="50"/>
        <v>5062.23</v>
      </c>
      <c r="AW36" s="74">
        <v>434</v>
      </c>
      <c r="AX36" s="74">
        <v>434</v>
      </c>
      <c r="AY36" s="74">
        <v>434</v>
      </c>
      <c r="AZ36" s="74">
        <v>434</v>
      </c>
      <c r="BA36" s="74">
        <v>434</v>
      </c>
      <c r="BB36" s="74">
        <v>434</v>
      </c>
      <c r="BC36" s="74">
        <v>434</v>
      </c>
      <c r="BD36" s="74">
        <v>434</v>
      </c>
      <c r="BE36" s="74">
        <v>434</v>
      </c>
      <c r="BF36" s="74">
        <v>434</v>
      </c>
      <c r="BG36" s="74">
        <v>722.23</v>
      </c>
      <c r="BH36" s="74"/>
      <c r="BI36" s="74">
        <f t="shared" si="10"/>
        <v>250.65</v>
      </c>
    </row>
    <row r="37" spans="1:61" ht="40.5" customHeight="1" thickBot="1">
      <c r="A37" s="124" t="s">
        <v>154</v>
      </c>
      <c r="B37" s="68" t="s">
        <v>50</v>
      </c>
      <c r="C37" s="74">
        <v>46.5</v>
      </c>
      <c r="D37" s="74">
        <v>7</v>
      </c>
      <c r="E37" s="74">
        <f t="shared" si="51"/>
        <v>325.5</v>
      </c>
      <c r="F37" s="74">
        <v>6.3</v>
      </c>
      <c r="G37" s="74">
        <f t="shared" si="55"/>
        <v>292.95</v>
      </c>
      <c r="H37" s="74">
        <v>-177.6</v>
      </c>
      <c r="I37" s="74">
        <f t="shared" si="56"/>
        <v>1269.45</v>
      </c>
      <c r="J37" s="74">
        <f t="shared" si="52"/>
        <v>1600.2</v>
      </c>
      <c r="K37" s="74">
        <f t="shared" si="48"/>
        <v>1600.2</v>
      </c>
      <c r="L37" s="74"/>
      <c r="M37" s="74"/>
      <c r="N37" s="76"/>
      <c r="O37" s="140">
        <v>311.85</v>
      </c>
      <c r="P37" s="140">
        <v>637.35</v>
      </c>
      <c r="Q37" s="140">
        <v>325.5</v>
      </c>
      <c r="R37" s="74">
        <v>325.5</v>
      </c>
      <c r="S37" s="140"/>
      <c r="T37" s="74"/>
      <c r="U37" s="74"/>
      <c r="V37" s="74"/>
      <c r="W37" s="74"/>
      <c r="X37" s="74"/>
      <c r="Y37" s="74"/>
      <c r="Z37" s="74"/>
      <c r="AA37" s="74"/>
      <c r="AB37" s="74">
        <f t="shared" si="61"/>
        <v>153.15</v>
      </c>
      <c r="AC37" s="76">
        <v>4284</v>
      </c>
      <c r="AD37" s="74">
        <f t="shared" si="57"/>
        <v>3906</v>
      </c>
      <c r="AE37" s="74">
        <f t="shared" si="49"/>
        <v>3906</v>
      </c>
      <c r="AF37" s="74">
        <f t="shared" si="58"/>
        <v>325.5</v>
      </c>
      <c r="AG37" s="74">
        <f t="shared" si="67"/>
        <v>325.5</v>
      </c>
      <c r="AH37" s="74">
        <f t="shared" si="68"/>
        <v>325.5</v>
      </c>
      <c r="AI37" s="74">
        <f t="shared" si="62"/>
        <v>325.5</v>
      </c>
      <c r="AJ37" s="74">
        <f t="shared" si="63"/>
        <v>325.5</v>
      </c>
      <c r="AK37" s="74">
        <f t="shared" si="53"/>
        <v>325.5</v>
      </c>
      <c r="AL37" s="74">
        <f t="shared" si="59"/>
        <v>325.5</v>
      </c>
      <c r="AM37" s="74">
        <f t="shared" si="69"/>
        <v>325.5</v>
      </c>
      <c r="AN37" s="74">
        <f t="shared" si="64"/>
        <v>325.5</v>
      </c>
      <c r="AO37" s="74">
        <f t="shared" si="65"/>
        <v>325.5</v>
      </c>
      <c r="AP37" s="74">
        <f>E37</f>
        <v>325.5</v>
      </c>
      <c r="AQ37" s="74">
        <f t="shared" si="66"/>
        <v>325.5</v>
      </c>
      <c r="AR37" s="74"/>
      <c r="AS37" s="76">
        <f t="shared" si="12"/>
        <v>-224.85</v>
      </c>
      <c r="AT37" s="74">
        <f t="shared" si="60"/>
        <v>3906</v>
      </c>
      <c r="AU37" s="74">
        <f t="shared" si="54"/>
        <v>4284</v>
      </c>
      <c r="AV37" s="74">
        <f t="shared" si="50"/>
        <v>4284</v>
      </c>
      <c r="AW37" s="74">
        <v>357</v>
      </c>
      <c r="AX37" s="74">
        <v>357</v>
      </c>
      <c r="AY37" s="74">
        <v>357</v>
      </c>
      <c r="AZ37" s="74">
        <v>357</v>
      </c>
      <c r="BA37" s="74">
        <v>357</v>
      </c>
      <c r="BB37" s="74">
        <v>357</v>
      </c>
      <c r="BC37" s="74">
        <v>357</v>
      </c>
      <c r="BD37" s="74">
        <v>357</v>
      </c>
      <c r="BE37" s="74">
        <v>357</v>
      </c>
      <c r="BF37" s="74">
        <v>357</v>
      </c>
      <c r="BG37" s="74">
        <v>357</v>
      </c>
      <c r="BH37" s="74">
        <v>357</v>
      </c>
      <c r="BI37" s="74">
        <f t="shared" si="10"/>
        <v>153.15</v>
      </c>
    </row>
    <row r="38" spans="1:61" ht="40.5" customHeight="1" thickBot="1">
      <c r="A38" s="125" t="s">
        <v>155</v>
      </c>
      <c r="B38" s="68" t="s">
        <v>51</v>
      </c>
      <c r="C38" s="74">
        <v>46.4</v>
      </c>
      <c r="D38" s="74">
        <v>7</v>
      </c>
      <c r="E38" s="74">
        <f t="shared" si="51"/>
        <v>324.8</v>
      </c>
      <c r="F38" s="74">
        <v>6.3</v>
      </c>
      <c r="G38" s="74">
        <f t="shared" si="55"/>
        <v>292.32</v>
      </c>
      <c r="H38" s="74">
        <v>34.64</v>
      </c>
      <c r="I38" s="74">
        <f t="shared" si="56"/>
        <v>1266.72</v>
      </c>
      <c r="J38" s="74">
        <f t="shared" si="52"/>
        <v>1266.72</v>
      </c>
      <c r="K38" s="74">
        <f t="shared" si="48"/>
        <v>1266.72</v>
      </c>
      <c r="L38" s="74"/>
      <c r="M38" s="74"/>
      <c r="N38" s="74"/>
      <c r="O38" s="140">
        <v>292.32</v>
      </c>
      <c r="P38" s="75">
        <v>324.8</v>
      </c>
      <c r="Q38" s="75">
        <v>324.8</v>
      </c>
      <c r="R38" s="75">
        <v>324.8</v>
      </c>
      <c r="S38" s="74"/>
      <c r="T38" s="74"/>
      <c r="U38" s="74"/>
      <c r="V38" s="74"/>
      <c r="W38" s="74"/>
      <c r="X38" s="74"/>
      <c r="Y38" s="74"/>
      <c r="Z38" s="74"/>
      <c r="AA38" s="74"/>
      <c r="AB38" s="74">
        <f t="shared" si="61"/>
        <v>34.64</v>
      </c>
      <c r="AC38" s="76">
        <v>3024</v>
      </c>
      <c r="AD38" s="74">
        <f t="shared" si="57"/>
        <v>3897.6</v>
      </c>
      <c r="AE38" s="74">
        <f t="shared" si="49"/>
        <v>3897.6</v>
      </c>
      <c r="AF38" s="74">
        <f t="shared" si="58"/>
        <v>324.8</v>
      </c>
      <c r="AG38" s="74">
        <f t="shared" si="67"/>
        <v>324.8</v>
      </c>
      <c r="AH38" s="74">
        <f t="shared" si="68"/>
        <v>324.8</v>
      </c>
      <c r="AI38" s="74">
        <f t="shared" si="62"/>
        <v>324.8</v>
      </c>
      <c r="AJ38" s="74">
        <f t="shared" si="63"/>
        <v>324.8</v>
      </c>
      <c r="AK38" s="74">
        <f t="shared" si="53"/>
        <v>324.8</v>
      </c>
      <c r="AL38" s="74">
        <f t="shared" si="59"/>
        <v>324.8</v>
      </c>
      <c r="AM38" s="74">
        <f t="shared" si="69"/>
        <v>324.8</v>
      </c>
      <c r="AN38" s="74">
        <f t="shared" si="64"/>
        <v>324.8</v>
      </c>
      <c r="AO38" s="74">
        <f t="shared" si="65"/>
        <v>324.8</v>
      </c>
      <c r="AP38" s="74">
        <f>E38</f>
        <v>324.8</v>
      </c>
      <c r="AQ38" s="74">
        <f t="shared" si="66"/>
        <v>324.8</v>
      </c>
      <c r="AR38" s="74"/>
      <c r="AS38" s="76">
        <f t="shared" si="12"/>
        <v>908.24</v>
      </c>
      <c r="AT38" s="74">
        <f t="shared" si="60"/>
        <v>3897.6</v>
      </c>
      <c r="AU38" s="74">
        <f t="shared" si="54"/>
        <v>3024</v>
      </c>
      <c r="AV38" s="74">
        <f t="shared" si="50"/>
        <v>3024</v>
      </c>
      <c r="AW38" s="74">
        <v>252</v>
      </c>
      <c r="AX38" s="74">
        <v>252</v>
      </c>
      <c r="AY38" s="74">
        <v>252</v>
      </c>
      <c r="AZ38" s="74">
        <v>252</v>
      </c>
      <c r="BA38" s="74">
        <v>252</v>
      </c>
      <c r="BB38" s="74">
        <v>252</v>
      </c>
      <c r="BC38" s="74">
        <v>252</v>
      </c>
      <c r="BD38" s="74">
        <v>252</v>
      </c>
      <c r="BE38" s="74">
        <v>252</v>
      </c>
      <c r="BF38" s="74">
        <v>252</v>
      </c>
      <c r="BG38" s="74">
        <v>252</v>
      </c>
      <c r="BH38" s="74">
        <v>252</v>
      </c>
      <c r="BI38" s="74">
        <f t="shared" si="10"/>
        <v>34.64</v>
      </c>
    </row>
    <row r="39" spans="1:61" ht="40.5" customHeight="1" thickBot="1">
      <c r="A39" s="125" t="s">
        <v>156</v>
      </c>
      <c r="B39" s="68" t="s">
        <v>52</v>
      </c>
      <c r="C39" s="74">
        <v>49.6</v>
      </c>
      <c r="D39" s="74">
        <v>7</v>
      </c>
      <c r="E39" s="74">
        <f aca="true" t="shared" si="70" ref="E39:E44">C39*D39</f>
        <v>347.2</v>
      </c>
      <c r="F39" s="74">
        <v>6.3</v>
      </c>
      <c r="G39" s="74">
        <f t="shared" si="55"/>
        <v>312.48</v>
      </c>
      <c r="H39" s="74">
        <v>-5012.16</v>
      </c>
      <c r="I39" s="74">
        <f t="shared" si="56"/>
        <v>1354.08</v>
      </c>
      <c r="J39" s="74">
        <f aca="true" t="shared" si="71" ref="J39:J44">K39</f>
        <v>6376.16</v>
      </c>
      <c r="K39" s="74">
        <f aca="true" t="shared" si="72" ref="K39:K44">SUM(M39:Z39)</f>
        <v>6376.16</v>
      </c>
      <c r="L39" s="74"/>
      <c r="M39" s="74"/>
      <c r="N39" s="74"/>
      <c r="O39" s="74"/>
      <c r="P39" s="74"/>
      <c r="Q39" s="75">
        <v>6028.96</v>
      </c>
      <c r="R39" s="74">
        <v>347.2</v>
      </c>
      <c r="S39" s="75"/>
      <c r="T39" s="74"/>
      <c r="U39" s="74"/>
      <c r="V39" s="74"/>
      <c r="W39" s="74"/>
      <c r="X39" s="74"/>
      <c r="Y39" s="74"/>
      <c r="Z39" s="74"/>
      <c r="AA39" s="74"/>
      <c r="AB39" s="74">
        <f aca="true" t="shared" si="73" ref="AB39:AB44">H39+K39-I39</f>
        <v>9.92</v>
      </c>
      <c r="AC39" s="76">
        <v>3024</v>
      </c>
      <c r="AD39" s="74">
        <f aca="true" t="shared" si="74" ref="AD39:AD44">AE39</f>
        <v>4166.4</v>
      </c>
      <c r="AE39" s="74">
        <f aca="true" t="shared" si="75" ref="AE39:AE44">SUM(AF39:AQ39)</f>
        <v>4166.4</v>
      </c>
      <c r="AF39" s="74">
        <f aca="true" t="shared" si="76" ref="AF39:AF44">E39</f>
        <v>347.2</v>
      </c>
      <c r="AG39" s="74">
        <f t="shared" si="67"/>
        <v>347.2</v>
      </c>
      <c r="AH39" s="74">
        <f aca="true" t="shared" si="77" ref="AH39:AH44">E39</f>
        <v>347.2</v>
      </c>
      <c r="AI39" s="74">
        <f aca="true" t="shared" si="78" ref="AI39:AI44">E39</f>
        <v>347.2</v>
      </c>
      <c r="AJ39" s="74">
        <f aca="true" t="shared" si="79" ref="AJ39:AJ44">E39</f>
        <v>347.2</v>
      </c>
      <c r="AK39" s="74">
        <f aca="true" t="shared" si="80" ref="AK39:AK44">E39</f>
        <v>347.2</v>
      </c>
      <c r="AL39" s="74">
        <f aca="true" t="shared" si="81" ref="AL39:AL44">E39</f>
        <v>347.2</v>
      </c>
      <c r="AM39" s="74">
        <f aca="true" t="shared" si="82" ref="AM39:AM44">E39</f>
        <v>347.2</v>
      </c>
      <c r="AN39" s="74">
        <f aca="true" t="shared" si="83" ref="AN39:AN44">E39</f>
        <v>347.2</v>
      </c>
      <c r="AO39" s="74">
        <f aca="true" t="shared" si="84" ref="AO39:AO44">E39</f>
        <v>347.2</v>
      </c>
      <c r="AP39" s="74">
        <f aca="true" t="shared" si="85" ref="AP39:AP44">E39</f>
        <v>347.2</v>
      </c>
      <c r="AQ39" s="74">
        <f aca="true" t="shared" si="86" ref="AQ39:AQ44">E39</f>
        <v>347.2</v>
      </c>
      <c r="AR39" s="74"/>
      <c r="AS39" s="76">
        <f aca="true" t="shared" si="87" ref="AS39:AS44">AB39+AE39-AC39</f>
        <v>1152.32</v>
      </c>
      <c r="AT39" s="74">
        <f aca="true" t="shared" si="88" ref="AT39:AT44">C39*D39*12</f>
        <v>4166.4</v>
      </c>
      <c r="AU39" s="74">
        <f aca="true" t="shared" si="89" ref="AU39:AU44">AV39</f>
        <v>3024</v>
      </c>
      <c r="AV39" s="74">
        <f aca="true" t="shared" si="90" ref="AV39:AV44">SUM(AW39:BH39)</f>
        <v>3024</v>
      </c>
      <c r="AW39" s="74">
        <v>252</v>
      </c>
      <c r="AX39" s="74">
        <v>252</v>
      </c>
      <c r="AY39" s="74">
        <v>252</v>
      </c>
      <c r="AZ39" s="74">
        <v>252</v>
      </c>
      <c r="BA39" s="74">
        <v>252</v>
      </c>
      <c r="BB39" s="74">
        <v>252</v>
      </c>
      <c r="BC39" s="74">
        <v>252</v>
      </c>
      <c r="BD39" s="74">
        <v>252</v>
      </c>
      <c r="BE39" s="74">
        <v>252</v>
      </c>
      <c r="BF39" s="74">
        <v>252</v>
      </c>
      <c r="BG39" s="74">
        <v>252</v>
      </c>
      <c r="BH39" s="74">
        <v>252</v>
      </c>
      <c r="BI39" s="74">
        <f aca="true" t="shared" si="91" ref="BI39:BI44">AS39+AU39-AT39</f>
        <v>9.92</v>
      </c>
    </row>
    <row r="40" spans="1:61" ht="40.5" customHeight="1" thickBot="1">
      <c r="A40" s="124" t="s">
        <v>157</v>
      </c>
      <c r="B40" s="68" t="s">
        <v>139</v>
      </c>
      <c r="C40" s="74">
        <v>50</v>
      </c>
      <c r="D40" s="74">
        <v>7</v>
      </c>
      <c r="E40" s="74">
        <f t="shared" si="70"/>
        <v>350</v>
      </c>
      <c r="F40" s="74">
        <v>6.3</v>
      </c>
      <c r="G40" s="74">
        <f t="shared" si="55"/>
        <v>315</v>
      </c>
      <c r="H40" s="74">
        <v>-308.07</v>
      </c>
      <c r="I40" s="74">
        <f t="shared" si="56"/>
        <v>1365</v>
      </c>
      <c r="J40" s="74">
        <f t="shared" si="71"/>
        <v>1358.07</v>
      </c>
      <c r="K40" s="74">
        <f t="shared" si="72"/>
        <v>1358.07</v>
      </c>
      <c r="L40" s="74"/>
      <c r="M40" s="74"/>
      <c r="N40" s="74"/>
      <c r="O40" s="140">
        <v>308.07</v>
      </c>
      <c r="P40" s="140">
        <v>350</v>
      </c>
      <c r="Q40" s="140">
        <v>350</v>
      </c>
      <c r="R40" s="140">
        <v>350</v>
      </c>
      <c r="S40" s="74"/>
      <c r="T40" s="74"/>
      <c r="U40" s="74"/>
      <c r="V40" s="74"/>
      <c r="W40" s="74"/>
      <c r="X40" s="74"/>
      <c r="Y40" s="74"/>
      <c r="Z40" s="74"/>
      <c r="AA40" s="74"/>
      <c r="AB40" s="74">
        <f t="shared" si="73"/>
        <v>-315</v>
      </c>
      <c r="AC40" s="76">
        <v>3024</v>
      </c>
      <c r="AD40" s="74">
        <f t="shared" si="74"/>
        <v>4200</v>
      </c>
      <c r="AE40" s="74">
        <f t="shared" si="75"/>
        <v>4200</v>
      </c>
      <c r="AF40" s="74">
        <f t="shared" si="76"/>
        <v>350</v>
      </c>
      <c r="AG40" s="74">
        <f t="shared" si="67"/>
        <v>350</v>
      </c>
      <c r="AH40" s="74">
        <f t="shared" si="77"/>
        <v>350</v>
      </c>
      <c r="AI40" s="74">
        <f t="shared" si="78"/>
        <v>350</v>
      </c>
      <c r="AJ40" s="74">
        <f t="shared" si="79"/>
        <v>350</v>
      </c>
      <c r="AK40" s="74">
        <f t="shared" si="80"/>
        <v>350</v>
      </c>
      <c r="AL40" s="74">
        <f t="shared" si="81"/>
        <v>350</v>
      </c>
      <c r="AM40" s="74">
        <f t="shared" si="82"/>
        <v>350</v>
      </c>
      <c r="AN40" s="74">
        <f t="shared" si="83"/>
        <v>350</v>
      </c>
      <c r="AO40" s="74">
        <f t="shared" si="84"/>
        <v>350</v>
      </c>
      <c r="AP40" s="74">
        <f t="shared" si="85"/>
        <v>350</v>
      </c>
      <c r="AQ40" s="74">
        <f t="shared" si="86"/>
        <v>350</v>
      </c>
      <c r="AR40" s="74"/>
      <c r="AS40" s="76">
        <f t="shared" si="87"/>
        <v>861</v>
      </c>
      <c r="AT40" s="74">
        <f t="shared" si="88"/>
        <v>4200</v>
      </c>
      <c r="AU40" s="74">
        <f t="shared" si="89"/>
        <v>3024</v>
      </c>
      <c r="AV40" s="74">
        <f t="shared" si="90"/>
        <v>3024</v>
      </c>
      <c r="AW40" s="74">
        <v>252</v>
      </c>
      <c r="AX40" s="74">
        <v>252</v>
      </c>
      <c r="AY40" s="74">
        <v>252</v>
      </c>
      <c r="AZ40" s="74">
        <v>252</v>
      </c>
      <c r="BA40" s="74">
        <v>252</v>
      </c>
      <c r="BB40" s="74">
        <v>252</v>
      </c>
      <c r="BC40" s="74">
        <v>252</v>
      </c>
      <c r="BD40" s="74">
        <v>252</v>
      </c>
      <c r="BE40" s="74">
        <v>252</v>
      </c>
      <c r="BF40" s="74">
        <v>252</v>
      </c>
      <c r="BG40" s="74">
        <v>252</v>
      </c>
      <c r="BH40" s="74">
        <v>252</v>
      </c>
      <c r="BI40" s="74">
        <f t="shared" si="91"/>
        <v>-315</v>
      </c>
    </row>
    <row r="41" spans="1:61" ht="40.5" customHeight="1" thickBot="1">
      <c r="A41" s="125" t="s">
        <v>158</v>
      </c>
      <c r="B41" s="68" t="s">
        <v>140</v>
      </c>
      <c r="C41" s="74">
        <v>32.3</v>
      </c>
      <c r="D41" s="74">
        <v>7</v>
      </c>
      <c r="E41" s="74">
        <f t="shared" si="70"/>
        <v>226.1</v>
      </c>
      <c r="F41" s="74">
        <v>6.3</v>
      </c>
      <c r="G41" s="74">
        <f t="shared" si="55"/>
        <v>203.49</v>
      </c>
      <c r="H41" s="74">
        <v>393.09</v>
      </c>
      <c r="I41" s="74">
        <f t="shared" si="56"/>
        <v>881.79</v>
      </c>
      <c r="J41" s="74">
        <f t="shared" si="71"/>
        <v>1294.44</v>
      </c>
      <c r="K41" s="74">
        <f t="shared" si="72"/>
        <v>1294.44</v>
      </c>
      <c r="L41" s="74"/>
      <c r="M41" s="74"/>
      <c r="N41" s="140"/>
      <c r="O41" s="140">
        <v>308.07</v>
      </c>
      <c r="P41" s="140">
        <v>534.17</v>
      </c>
      <c r="Q41" s="140">
        <v>226.1</v>
      </c>
      <c r="R41" s="75">
        <v>226.1</v>
      </c>
      <c r="S41" s="74"/>
      <c r="T41" s="74"/>
      <c r="U41" s="74"/>
      <c r="V41" s="74"/>
      <c r="W41" s="74"/>
      <c r="X41" s="74"/>
      <c r="Y41" s="74"/>
      <c r="Z41" s="74"/>
      <c r="AA41" s="74"/>
      <c r="AB41" s="74">
        <f t="shared" si="73"/>
        <v>805.74</v>
      </c>
      <c r="AC41" s="76">
        <v>3024</v>
      </c>
      <c r="AD41" s="74">
        <f t="shared" si="74"/>
        <v>2713.2</v>
      </c>
      <c r="AE41" s="74">
        <f t="shared" si="75"/>
        <v>2713.2</v>
      </c>
      <c r="AF41" s="74">
        <f t="shared" si="76"/>
        <v>226.1</v>
      </c>
      <c r="AG41" s="74">
        <f t="shared" si="67"/>
        <v>226.1</v>
      </c>
      <c r="AH41" s="74">
        <f t="shared" si="77"/>
        <v>226.1</v>
      </c>
      <c r="AI41" s="74">
        <f t="shared" si="78"/>
        <v>226.1</v>
      </c>
      <c r="AJ41" s="74">
        <f t="shared" si="79"/>
        <v>226.1</v>
      </c>
      <c r="AK41" s="74">
        <f t="shared" si="80"/>
        <v>226.1</v>
      </c>
      <c r="AL41" s="74">
        <f t="shared" si="81"/>
        <v>226.1</v>
      </c>
      <c r="AM41" s="74">
        <f t="shared" si="82"/>
        <v>226.1</v>
      </c>
      <c r="AN41" s="74">
        <f t="shared" si="83"/>
        <v>226.1</v>
      </c>
      <c r="AO41" s="74">
        <f t="shared" si="84"/>
        <v>226.1</v>
      </c>
      <c r="AP41" s="74">
        <f t="shared" si="85"/>
        <v>226.1</v>
      </c>
      <c r="AQ41" s="74">
        <f t="shared" si="86"/>
        <v>226.1</v>
      </c>
      <c r="AR41" s="74"/>
      <c r="AS41" s="76">
        <f t="shared" si="87"/>
        <v>494.94</v>
      </c>
      <c r="AT41" s="74">
        <f t="shared" si="88"/>
        <v>2713.2</v>
      </c>
      <c r="AU41" s="74">
        <f t="shared" si="89"/>
        <v>3024</v>
      </c>
      <c r="AV41" s="74">
        <f t="shared" si="90"/>
        <v>3024</v>
      </c>
      <c r="AW41" s="74">
        <v>252</v>
      </c>
      <c r="AX41" s="74">
        <v>252</v>
      </c>
      <c r="AY41" s="74">
        <v>252</v>
      </c>
      <c r="AZ41" s="74">
        <v>252</v>
      </c>
      <c r="BA41" s="74">
        <v>252</v>
      </c>
      <c r="BB41" s="74">
        <v>252</v>
      </c>
      <c r="BC41" s="74">
        <v>252</v>
      </c>
      <c r="BD41" s="74">
        <v>252</v>
      </c>
      <c r="BE41" s="74">
        <v>252</v>
      </c>
      <c r="BF41" s="74">
        <v>252</v>
      </c>
      <c r="BG41" s="74">
        <v>252</v>
      </c>
      <c r="BH41" s="74">
        <v>252</v>
      </c>
      <c r="BI41" s="74">
        <f t="shared" si="91"/>
        <v>805.74</v>
      </c>
    </row>
    <row r="42" spans="1:61" ht="40.5" customHeight="1" thickBot="1">
      <c r="A42" s="124" t="s">
        <v>159</v>
      </c>
      <c r="B42" s="68" t="s">
        <v>141</v>
      </c>
      <c r="C42" s="74">
        <v>57.6</v>
      </c>
      <c r="D42" s="74">
        <v>7</v>
      </c>
      <c r="E42" s="74">
        <f t="shared" si="70"/>
        <v>403.2</v>
      </c>
      <c r="F42" s="74">
        <v>6.3</v>
      </c>
      <c r="G42" s="74">
        <f t="shared" si="55"/>
        <v>362.88</v>
      </c>
      <c r="H42" s="74">
        <v>0.12</v>
      </c>
      <c r="I42" s="74">
        <f t="shared" si="56"/>
        <v>1572.48</v>
      </c>
      <c r="J42" s="74">
        <f t="shared" si="71"/>
        <v>1572.48</v>
      </c>
      <c r="K42" s="74">
        <f t="shared" si="72"/>
        <v>1572.48</v>
      </c>
      <c r="L42" s="74"/>
      <c r="M42" s="74"/>
      <c r="N42" s="74"/>
      <c r="O42" s="140">
        <v>362.88</v>
      </c>
      <c r="P42" s="140">
        <v>403.2</v>
      </c>
      <c r="Q42" s="140">
        <v>403.2</v>
      </c>
      <c r="R42" s="75">
        <v>403.2</v>
      </c>
      <c r="S42" s="74"/>
      <c r="T42" s="74"/>
      <c r="U42" s="74"/>
      <c r="V42" s="74"/>
      <c r="W42" s="74"/>
      <c r="X42" s="74"/>
      <c r="Y42" s="74"/>
      <c r="Z42" s="74"/>
      <c r="AA42" s="74"/>
      <c r="AB42" s="74">
        <f t="shared" si="73"/>
        <v>0.12</v>
      </c>
      <c r="AC42" s="76">
        <v>3024</v>
      </c>
      <c r="AD42" s="74">
        <f t="shared" si="74"/>
        <v>4838.4</v>
      </c>
      <c r="AE42" s="74">
        <f t="shared" si="75"/>
        <v>4838.4</v>
      </c>
      <c r="AF42" s="74">
        <f t="shared" si="76"/>
        <v>403.2</v>
      </c>
      <c r="AG42" s="74">
        <f t="shared" si="67"/>
        <v>403.2</v>
      </c>
      <c r="AH42" s="74">
        <f t="shared" si="77"/>
        <v>403.2</v>
      </c>
      <c r="AI42" s="74">
        <f t="shared" si="78"/>
        <v>403.2</v>
      </c>
      <c r="AJ42" s="74">
        <f t="shared" si="79"/>
        <v>403.2</v>
      </c>
      <c r="AK42" s="74">
        <f t="shared" si="80"/>
        <v>403.2</v>
      </c>
      <c r="AL42" s="74">
        <f t="shared" si="81"/>
        <v>403.2</v>
      </c>
      <c r="AM42" s="74">
        <f t="shared" si="82"/>
        <v>403.2</v>
      </c>
      <c r="AN42" s="74">
        <f t="shared" si="83"/>
        <v>403.2</v>
      </c>
      <c r="AO42" s="74">
        <f t="shared" si="84"/>
        <v>403.2</v>
      </c>
      <c r="AP42" s="74">
        <f t="shared" si="85"/>
        <v>403.2</v>
      </c>
      <c r="AQ42" s="74">
        <f t="shared" si="86"/>
        <v>403.2</v>
      </c>
      <c r="AR42" s="74"/>
      <c r="AS42" s="76">
        <f t="shared" si="87"/>
        <v>1814.52</v>
      </c>
      <c r="AT42" s="74">
        <f t="shared" si="88"/>
        <v>4838.4</v>
      </c>
      <c r="AU42" s="74">
        <f t="shared" si="89"/>
        <v>3024</v>
      </c>
      <c r="AV42" s="74">
        <f t="shared" si="90"/>
        <v>3024</v>
      </c>
      <c r="AW42" s="74">
        <v>252</v>
      </c>
      <c r="AX42" s="74">
        <v>252</v>
      </c>
      <c r="AY42" s="74">
        <v>252</v>
      </c>
      <c r="AZ42" s="74">
        <v>252</v>
      </c>
      <c r="BA42" s="74">
        <v>252</v>
      </c>
      <c r="BB42" s="74">
        <v>252</v>
      </c>
      <c r="BC42" s="74">
        <v>252</v>
      </c>
      <c r="BD42" s="74">
        <v>252</v>
      </c>
      <c r="BE42" s="74">
        <v>252</v>
      </c>
      <c r="BF42" s="74">
        <v>252</v>
      </c>
      <c r="BG42" s="74">
        <v>252</v>
      </c>
      <c r="BH42" s="74">
        <v>252</v>
      </c>
      <c r="BI42" s="74">
        <f t="shared" si="91"/>
        <v>0.12</v>
      </c>
    </row>
    <row r="43" spans="1:61" ht="40.5" customHeight="1" thickBot="1">
      <c r="A43" s="125" t="s">
        <v>160</v>
      </c>
      <c r="B43" s="68" t="s">
        <v>142</v>
      </c>
      <c r="C43" s="74">
        <v>48.9</v>
      </c>
      <c r="D43" s="74">
        <v>7</v>
      </c>
      <c r="E43" s="74">
        <f t="shared" si="70"/>
        <v>342.3</v>
      </c>
      <c r="F43" s="74">
        <v>6.3</v>
      </c>
      <c r="G43" s="74">
        <f t="shared" si="55"/>
        <v>308.07</v>
      </c>
      <c r="H43" s="74">
        <v>36.93</v>
      </c>
      <c r="I43" s="74">
        <f t="shared" si="56"/>
        <v>1334.97</v>
      </c>
      <c r="J43" s="74">
        <f t="shared" si="71"/>
        <v>1334.97</v>
      </c>
      <c r="K43" s="74">
        <f t="shared" si="72"/>
        <v>1334.97</v>
      </c>
      <c r="L43" s="74"/>
      <c r="M43" s="74"/>
      <c r="N43" s="74"/>
      <c r="O43" s="140">
        <v>308.07</v>
      </c>
      <c r="P43" s="140">
        <v>342.3</v>
      </c>
      <c r="Q43" s="140">
        <v>342.3</v>
      </c>
      <c r="R43" s="140">
        <v>342.3</v>
      </c>
      <c r="S43" s="74"/>
      <c r="T43" s="74"/>
      <c r="U43" s="74"/>
      <c r="V43" s="74"/>
      <c r="W43" s="74"/>
      <c r="X43" s="74"/>
      <c r="Y43" s="74"/>
      <c r="Z43" s="74"/>
      <c r="AA43" s="74"/>
      <c r="AB43" s="74">
        <f t="shared" si="73"/>
        <v>36.93</v>
      </c>
      <c r="AC43" s="76">
        <v>3024</v>
      </c>
      <c r="AD43" s="74">
        <f t="shared" si="74"/>
        <v>4107.6</v>
      </c>
      <c r="AE43" s="74">
        <f t="shared" si="75"/>
        <v>4107.6</v>
      </c>
      <c r="AF43" s="74">
        <f t="shared" si="76"/>
        <v>342.3</v>
      </c>
      <c r="AG43" s="74">
        <f t="shared" si="67"/>
        <v>342.3</v>
      </c>
      <c r="AH43" s="74">
        <f t="shared" si="77"/>
        <v>342.3</v>
      </c>
      <c r="AI43" s="74">
        <f t="shared" si="78"/>
        <v>342.3</v>
      </c>
      <c r="AJ43" s="74">
        <f t="shared" si="79"/>
        <v>342.3</v>
      </c>
      <c r="AK43" s="74">
        <f t="shared" si="80"/>
        <v>342.3</v>
      </c>
      <c r="AL43" s="74">
        <f t="shared" si="81"/>
        <v>342.3</v>
      </c>
      <c r="AM43" s="74">
        <f t="shared" si="82"/>
        <v>342.3</v>
      </c>
      <c r="AN43" s="74">
        <f t="shared" si="83"/>
        <v>342.3</v>
      </c>
      <c r="AO43" s="74">
        <f t="shared" si="84"/>
        <v>342.3</v>
      </c>
      <c r="AP43" s="74">
        <f t="shared" si="85"/>
        <v>342.3</v>
      </c>
      <c r="AQ43" s="74">
        <f t="shared" si="86"/>
        <v>342.3</v>
      </c>
      <c r="AR43" s="74"/>
      <c r="AS43" s="76">
        <f t="shared" si="87"/>
        <v>1120.53</v>
      </c>
      <c r="AT43" s="74">
        <f t="shared" si="88"/>
        <v>4107.6</v>
      </c>
      <c r="AU43" s="74">
        <f t="shared" si="89"/>
        <v>3024</v>
      </c>
      <c r="AV43" s="74">
        <f t="shared" si="90"/>
        <v>3024</v>
      </c>
      <c r="AW43" s="74">
        <v>252</v>
      </c>
      <c r="AX43" s="74">
        <v>252</v>
      </c>
      <c r="AY43" s="74">
        <v>252</v>
      </c>
      <c r="AZ43" s="74">
        <v>252</v>
      </c>
      <c r="BA43" s="74">
        <v>252</v>
      </c>
      <c r="BB43" s="74">
        <v>252</v>
      </c>
      <c r="BC43" s="74">
        <v>252</v>
      </c>
      <c r="BD43" s="74">
        <v>252</v>
      </c>
      <c r="BE43" s="74">
        <v>252</v>
      </c>
      <c r="BF43" s="74">
        <v>252</v>
      </c>
      <c r="BG43" s="74">
        <v>252</v>
      </c>
      <c r="BH43" s="74">
        <v>252</v>
      </c>
      <c r="BI43" s="74">
        <f t="shared" si="91"/>
        <v>36.93</v>
      </c>
    </row>
    <row r="44" spans="1:61" ht="40.5" customHeight="1" thickBot="1">
      <c r="A44" s="125" t="s">
        <v>161</v>
      </c>
      <c r="B44" s="68" t="s">
        <v>143</v>
      </c>
      <c r="C44" s="74">
        <v>32.3</v>
      </c>
      <c r="D44" s="74">
        <v>7</v>
      </c>
      <c r="E44" s="74">
        <f t="shared" si="70"/>
        <v>226.1</v>
      </c>
      <c r="F44" s="74">
        <v>6.3</v>
      </c>
      <c r="G44" s="74">
        <f t="shared" si="55"/>
        <v>203.49</v>
      </c>
      <c r="H44" s="74">
        <v>0</v>
      </c>
      <c r="I44" s="74">
        <f t="shared" si="56"/>
        <v>881.79</v>
      </c>
      <c r="J44" s="74">
        <f t="shared" si="71"/>
        <v>881.79</v>
      </c>
      <c r="K44" s="74">
        <f t="shared" si="72"/>
        <v>881.79</v>
      </c>
      <c r="L44" s="74"/>
      <c r="M44" s="74"/>
      <c r="N44" s="74"/>
      <c r="O44" s="140">
        <v>203.49</v>
      </c>
      <c r="P44" s="140">
        <v>226.1</v>
      </c>
      <c r="Q44" s="140">
        <v>226.1</v>
      </c>
      <c r="R44" s="75">
        <v>226.1</v>
      </c>
      <c r="S44" s="74"/>
      <c r="T44" s="74"/>
      <c r="U44" s="74"/>
      <c r="V44" s="74"/>
      <c r="W44" s="74"/>
      <c r="X44" s="74"/>
      <c r="Y44" s="74"/>
      <c r="Z44" s="74"/>
      <c r="AA44" s="74"/>
      <c r="AB44" s="74">
        <f t="shared" si="73"/>
        <v>0</v>
      </c>
      <c r="AC44" s="76">
        <v>3024</v>
      </c>
      <c r="AD44" s="74">
        <f t="shared" si="74"/>
        <v>2713.2</v>
      </c>
      <c r="AE44" s="74">
        <f t="shared" si="75"/>
        <v>2713.2</v>
      </c>
      <c r="AF44" s="74">
        <f t="shared" si="76"/>
        <v>226.1</v>
      </c>
      <c r="AG44" s="74">
        <f t="shared" si="67"/>
        <v>226.1</v>
      </c>
      <c r="AH44" s="74">
        <f t="shared" si="77"/>
        <v>226.1</v>
      </c>
      <c r="AI44" s="74">
        <f t="shared" si="78"/>
        <v>226.1</v>
      </c>
      <c r="AJ44" s="74">
        <f t="shared" si="79"/>
        <v>226.1</v>
      </c>
      <c r="AK44" s="74">
        <f t="shared" si="80"/>
        <v>226.1</v>
      </c>
      <c r="AL44" s="74">
        <f t="shared" si="81"/>
        <v>226.1</v>
      </c>
      <c r="AM44" s="74">
        <f t="shared" si="82"/>
        <v>226.1</v>
      </c>
      <c r="AN44" s="74">
        <f t="shared" si="83"/>
        <v>226.1</v>
      </c>
      <c r="AO44" s="74">
        <f t="shared" si="84"/>
        <v>226.1</v>
      </c>
      <c r="AP44" s="74">
        <f t="shared" si="85"/>
        <v>226.1</v>
      </c>
      <c r="AQ44" s="74">
        <f t="shared" si="86"/>
        <v>226.1</v>
      </c>
      <c r="AR44" s="74"/>
      <c r="AS44" s="76">
        <f t="shared" si="87"/>
        <v>-310.8</v>
      </c>
      <c r="AT44" s="74">
        <f t="shared" si="88"/>
        <v>2713.2</v>
      </c>
      <c r="AU44" s="74">
        <f t="shared" si="89"/>
        <v>3024</v>
      </c>
      <c r="AV44" s="74">
        <f t="shared" si="90"/>
        <v>3024</v>
      </c>
      <c r="AW44" s="74">
        <v>252</v>
      </c>
      <c r="AX44" s="74">
        <v>252</v>
      </c>
      <c r="AY44" s="74">
        <v>252</v>
      </c>
      <c r="AZ44" s="74">
        <v>252</v>
      </c>
      <c r="BA44" s="74">
        <v>252</v>
      </c>
      <c r="BB44" s="74">
        <v>252</v>
      </c>
      <c r="BC44" s="74">
        <v>252</v>
      </c>
      <c r="BD44" s="74">
        <v>252</v>
      </c>
      <c r="BE44" s="74">
        <v>252</v>
      </c>
      <c r="BF44" s="74">
        <v>252</v>
      </c>
      <c r="BG44" s="74">
        <v>252</v>
      </c>
      <c r="BH44" s="74">
        <v>252</v>
      </c>
      <c r="BI44" s="74">
        <f t="shared" si="91"/>
        <v>0</v>
      </c>
    </row>
    <row r="45" spans="1:61" ht="40.5" customHeight="1" thickBot="1">
      <c r="A45" s="124" t="s">
        <v>162</v>
      </c>
      <c r="B45" s="68" t="s">
        <v>144</v>
      </c>
      <c r="C45" s="74">
        <v>60.7</v>
      </c>
      <c r="D45" s="74">
        <v>7</v>
      </c>
      <c r="E45" s="74">
        <f t="shared" si="51"/>
        <v>424.9</v>
      </c>
      <c r="F45" s="74">
        <v>6.3</v>
      </c>
      <c r="G45" s="74">
        <f t="shared" si="55"/>
        <v>382.41</v>
      </c>
      <c r="H45" s="74">
        <v>-1825.07</v>
      </c>
      <c r="I45" s="74">
        <f t="shared" si="56"/>
        <v>1657.11</v>
      </c>
      <c r="J45" s="74">
        <f t="shared" si="52"/>
        <v>2774.7</v>
      </c>
      <c r="K45" s="74">
        <f t="shared" si="48"/>
        <v>2774.7</v>
      </c>
      <c r="L45" s="74"/>
      <c r="M45" s="74"/>
      <c r="N45" s="74"/>
      <c r="O45" s="74"/>
      <c r="P45" s="74"/>
      <c r="Q45" s="75">
        <v>849.8</v>
      </c>
      <c r="R45" s="75">
        <v>1924.9</v>
      </c>
      <c r="S45" s="74"/>
      <c r="T45" s="74"/>
      <c r="U45" s="74"/>
      <c r="V45" s="74"/>
      <c r="W45" s="74"/>
      <c r="X45" s="74"/>
      <c r="Y45" s="74"/>
      <c r="Z45" s="74"/>
      <c r="AA45" s="74"/>
      <c r="AB45" s="74">
        <f t="shared" si="61"/>
        <v>-707.48</v>
      </c>
      <c r="AC45" s="76">
        <v>5208</v>
      </c>
      <c r="AD45" s="74">
        <f t="shared" si="57"/>
        <v>5098.8</v>
      </c>
      <c r="AE45" s="74">
        <f t="shared" si="49"/>
        <v>5098.8</v>
      </c>
      <c r="AF45" s="74">
        <f t="shared" si="58"/>
        <v>424.9</v>
      </c>
      <c r="AG45" s="74">
        <f t="shared" si="67"/>
        <v>424.9</v>
      </c>
      <c r="AH45" s="74">
        <f t="shared" si="68"/>
        <v>424.9</v>
      </c>
      <c r="AI45" s="74">
        <f t="shared" si="62"/>
        <v>424.9</v>
      </c>
      <c r="AJ45" s="74">
        <f t="shared" si="63"/>
        <v>424.9</v>
      </c>
      <c r="AK45" s="74">
        <f t="shared" si="53"/>
        <v>424.9</v>
      </c>
      <c r="AL45" s="74">
        <f t="shared" si="59"/>
        <v>424.9</v>
      </c>
      <c r="AM45" s="74">
        <f t="shared" si="69"/>
        <v>424.9</v>
      </c>
      <c r="AN45" s="74">
        <f t="shared" si="64"/>
        <v>424.9</v>
      </c>
      <c r="AO45" s="74">
        <f t="shared" si="65"/>
        <v>424.9</v>
      </c>
      <c r="AP45" s="74">
        <f>E45</f>
        <v>424.9</v>
      </c>
      <c r="AQ45" s="74">
        <f t="shared" si="66"/>
        <v>424.9</v>
      </c>
      <c r="AR45" s="74"/>
      <c r="AS45" s="76">
        <f t="shared" si="12"/>
        <v>-816.68</v>
      </c>
      <c r="AT45" s="74">
        <f t="shared" si="60"/>
        <v>5098.8</v>
      </c>
      <c r="AU45" s="74">
        <f t="shared" si="54"/>
        <v>5586.2</v>
      </c>
      <c r="AV45" s="74">
        <f t="shared" si="50"/>
        <v>5586.2</v>
      </c>
      <c r="AW45" s="74">
        <v>434</v>
      </c>
      <c r="AX45" s="74">
        <v>434</v>
      </c>
      <c r="AY45" s="74">
        <v>434</v>
      </c>
      <c r="AZ45" s="74">
        <v>434</v>
      </c>
      <c r="BA45" s="74">
        <v>434</v>
      </c>
      <c r="BB45" s="74">
        <v>434</v>
      </c>
      <c r="BC45" s="74">
        <v>434</v>
      </c>
      <c r="BD45" s="74"/>
      <c r="BE45" s="74"/>
      <c r="BF45" s="74"/>
      <c r="BG45" s="74">
        <v>2548.2</v>
      </c>
      <c r="BH45" s="74"/>
      <c r="BI45" s="74">
        <f t="shared" si="10"/>
        <v>-329.28</v>
      </c>
    </row>
    <row r="46" spans="1:61" s="79" customFormat="1" ht="33.75" customHeight="1">
      <c r="A46" s="131"/>
      <c r="B46" s="92" t="s">
        <v>0</v>
      </c>
      <c r="C46" s="78"/>
      <c r="D46" s="76"/>
      <c r="E46" s="78">
        <f aca="true" t="shared" si="92" ref="E46:AM46">SUM(E28:E45)</f>
        <v>5991.3</v>
      </c>
      <c r="F46" s="78"/>
      <c r="G46" s="78">
        <f t="shared" si="92"/>
        <v>5392.17</v>
      </c>
      <c r="H46" s="76">
        <f t="shared" si="92"/>
        <v>-8511.1</v>
      </c>
      <c r="I46" s="78">
        <f t="shared" si="92"/>
        <v>23366.07</v>
      </c>
      <c r="J46" s="78">
        <f t="shared" si="92"/>
        <v>30003.88</v>
      </c>
      <c r="K46" s="78">
        <f t="shared" si="92"/>
        <v>30003.88</v>
      </c>
      <c r="L46" s="78">
        <f t="shared" si="92"/>
        <v>0</v>
      </c>
      <c r="M46" s="78">
        <f t="shared" si="92"/>
        <v>0</v>
      </c>
      <c r="N46" s="78"/>
      <c r="O46" s="78">
        <f aca="true" t="shared" si="93" ref="O46:AB46">SUM(O28:O45)</f>
        <v>4130.91</v>
      </c>
      <c r="P46" s="78">
        <f t="shared" si="93"/>
        <v>6100.29</v>
      </c>
      <c r="Q46" s="78">
        <f t="shared" si="93"/>
        <v>11969.18</v>
      </c>
      <c r="R46" s="78">
        <f>SUM(R28:R45)</f>
        <v>7803.5</v>
      </c>
      <c r="S46" s="78">
        <f t="shared" si="93"/>
        <v>0</v>
      </c>
      <c r="T46" s="78">
        <f t="shared" si="93"/>
        <v>0</v>
      </c>
      <c r="U46" s="78">
        <f t="shared" si="93"/>
        <v>0</v>
      </c>
      <c r="V46" s="78">
        <f t="shared" si="93"/>
        <v>0</v>
      </c>
      <c r="W46" s="78">
        <f t="shared" si="93"/>
        <v>0</v>
      </c>
      <c r="X46" s="78">
        <f t="shared" si="93"/>
        <v>0</v>
      </c>
      <c r="Y46" s="78">
        <f t="shared" si="93"/>
        <v>0</v>
      </c>
      <c r="Z46" s="78">
        <f t="shared" si="93"/>
        <v>0</v>
      </c>
      <c r="AA46" s="78">
        <f t="shared" si="93"/>
        <v>0</v>
      </c>
      <c r="AB46" s="78">
        <f t="shared" si="93"/>
        <v>-1873.29</v>
      </c>
      <c r="AC46" s="78">
        <f t="shared" si="92"/>
        <v>67888.8</v>
      </c>
      <c r="AD46" s="78">
        <f t="shared" si="92"/>
        <v>68280.8</v>
      </c>
      <c r="AE46" s="78">
        <f t="shared" si="92"/>
        <v>70257</v>
      </c>
      <c r="AF46" s="78">
        <f t="shared" si="92"/>
        <v>5589.5</v>
      </c>
      <c r="AG46" s="78">
        <f t="shared" si="92"/>
        <v>5589.5</v>
      </c>
      <c r="AH46" s="78">
        <f t="shared" si="92"/>
        <v>5604.2</v>
      </c>
      <c r="AI46" s="78">
        <f t="shared" si="92"/>
        <v>5357.1</v>
      </c>
      <c r="AJ46" s="78">
        <f t="shared" si="92"/>
        <v>5357.1</v>
      </c>
      <c r="AK46" s="78">
        <f t="shared" si="92"/>
        <v>5991.3</v>
      </c>
      <c r="AL46" s="78">
        <f t="shared" si="92"/>
        <v>9590.1</v>
      </c>
      <c r="AM46" s="78">
        <f t="shared" si="92"/>
        <v>5589.5</v>
      </c>
      <c r="AN46" s="78">
        <f aca="true" t="shared" si="94" ref="AN46:BE46">SUM(AN28:AN45)</f>
        <v>5357.1</v>
      </c>
      <c r="AO46" s="78">
        <f t="shared" si="94"/>
        <v>5357.1</v>
      </c>
      <c r="AP46" s="78">
        <f t="shared" si="94"/>
        <v>5271.7</v>
      </c>
      <c r="AQ46" s="78">
        <f t="shared" si="94"/>
        <v>5602.8</v>
      </c>
      <c r="AR46" s="78">
        <f t="shared" si="94"/>
        <v>0</v>
      </c>
      <c r="AS46" s="76">
        <f t="shared" si="12"/>
        <v>494.91</v>
      </c>
      <c r="AT46" s="78">
        <f t="shared" si="94"/>
        <v>71895.6</v>
      </c>
      <c r="AU46" s="78">
        <f t="shared" si="94"/>
        <v>61099.53</v>
      </c>
      <c r="AV46" s="78">
        <f t="shared" si="94"/>
        <v>61099.53</v>
      </c>
      <c r="AW46" s="78">
        <f t="shared" si="94"/>
        <v>5119.1</v>
      </c>
      <c r="AX46" s="78">
        <f t="shared" si="94"/>
        <v>4873.4</v>
      </c>
      <c r="AY46" s="78">
        <f t="shared" si="94"/>
        <v>4873.4</v>
      </c>
      <c r="AZ46" s="78">
        <f t="shared" si="94"/>
        <v>4873.4</v>
      </c>
      <c r="BA46" s="78">
        <f t="shared" si="94"/>
        <v>4266.5</v>
      </c>
      <c r="BB46" s="78">
        <f t="shared" si="94"/>
        <v>4512.2</v>
      </c>
      <c r="BC46" s="78">
        <f t="shared" si="94"/>
        <v>5945.8</v>
      </c>
      <c r="BD46" s="78">
        <f t="shared" si="94"/>
        <v>4977.7</v>
      </c>
      <c r="BE46" s="78">
        <f t="shared" si="94"/>
        <v>4797.8</v>
      </c>
      <c r="BF46" s="78">
        <f>SUM(BF28:BF45)</f>
        <v>4797.8</v>
      </c>
      <c r="BG46" s="78">
        <f>SUM(BG28:BG45)</f>
        <v>7634.23</v>
      </c>
      <c r="BH46" s="78">
        <f>SUM(BH28:BH45)</f>
        <v>4428.2</v>
      </c>
      <c r="BI46" s="78">
        <f>SUM(BI28:BI45)</f>
        <v>-10301.16</v>
      </c>
    </row>
    <row r="47" spans="1:61" ht="42.75" customHeight="1" hidden="1">
      <c r="A47" s="129" t="s">
        <v>58</v>
      </c>
      <c r="E47" s="81">
        <f>E24+E46</f>
        <v>12067.51</v>
      </c>
      <c r="F47" s="81">
        <f>F24+F46</f>
        <v>0</v>
      </c>
      <c r="G47" s="81">
        <f>G24+G46</f>
        <v>5392.17</v>
      </c>
      <c r="H47" s="81">
        <f aca="true" t="shared" si="95" ref="H47:BI47">H24+H46</f>
        <v>-7924.72</v>
      </c>
      <c r="I47" s="81">
        <f t="shared" si="95"/>
        <v>46270.91</v>
      </c>
      <c r="J47" s="81">
        <f t="shared" si="95"/>
        <v>57022.35</v>
      </c>
      <c r="K47" s="81">
        <f t="shared" si="95"/>
        <v>52243.2</v>
      </c>
      <c r="L47" s="81"/>
      <c r="M47" s="81">
        <f t="shared" si="95"/>
        <v>0</v>
      </c>
      <c r="N47" s="81"/>
      <c r="O47" s="81">
        <f t="shared" si="95"/>
        <v>10083.91</v>
      </c>
      <c r="P47" s="81">
        <f t="shared" si="95"/>
        <v>11402.09</v>
      </c>
      <c r="Q47" s="81">
        <f>Q24+Q46</f>
        <v>17255.59</v>
      </c>
      <c r="R47" s="81">
        <f t="shared" si="95"/>
        <v>13501.61</v>
      </c>
      <c r="S47" s="81">
        <f t="shared" si="95"/>
        <v>0</v>
      </c>
      <c r="T47" s="81">
        <f t="shared" si="95"/>
        <v>0</v>
      </c>
      <c r="U47" s="81">
        <f t="shared" si="95"/>
        <v>0</v>
      </c>
      <c r="V47" s="81">
        <f t="shared" si="95"/>
        <v>0</v>
      </c>
      <c r="W47" s="81">
        <f t="shared" si="95"/>
        <v>0</v>
      </c>
      <c r="X47" s="81">
        <f t="shared" si="95"/>
        <v>0</v>
      </c>
      <c r="Y47" s="81">
        <f t="shared" si="95"/>
        <v>0</v>
      </c>
      <c r="Z47" s="81">
        <f t="shared" si="95"/>
        <v>0</v>
      </c>
      <c r="AA47" s="81">
        <f t="shared" si="95"/>
        <v>0</v>
      </c>
      <c r="AB47" s="81">
        <f>AB24+AB46</f>
        <v>-1952.43</v>
      </c>
      <c r="AC47" s="138">
        <f t="shared" si="95"/>
        <v>136441.2</v>
      </c>
      <c r="AD47" s="81">
        <f t="shared" si="95"/>
        <v>140707.32</v>
      </c>
      <c r="AE47" s="81">
        <f t="shared" si="95"/>
        <v>143399.62</v>
      </c>
      <c r="AF47" s="81">
        <f t="shared" si="95"/>
        <v>11561.21</v>
      </c>
      <c r="AG47" s="81">
        <f t="shared" si="95"/>
        <v>11561.21</v>
      </c>
      <c r="AH47" s="81">
        <f t="shared" si="95"/>
        <v>11694.91</v>
      </c>
      <c r="AI47" s="81">
        <f t="shared" si="95"/>
        <v>11328.81</v>
      </c>
      <c r="AJ47" s="81">
        <f t="shared" si="95"/>
        <v>11328.81</v>
      </c>
      <c r="AK47" s="81">
        <f t="shared" si="95"/>
        <v>12082.01</v>
      </c>
      <c r="AL47" s="81">
        <f t="shared" si="95"/>
        <v>15785.31</v>
      </c>
      <c r="AM47" s="81">
        <f t="shared" si="95"/>
        <v>11680.21</v>
      </c>
      <c r="AN47" s="81">
        <f t="shared" si="95"/>
        <v>11447.81</v>
      </c>
      <c r="AO47" s="81">
        <f t="shared" si="95"/>
        <v>11447.81</v>
      </c>
      <c r="AP47" s="81">
        <f t="shared" si="95"/>
        <v>11362.41</v>
      </c>
      <c r="AQ47" s="81">
        <f t="shared" si="95"/>
        <v>12119.11</v>
      </c>
      <c r="AR47" s="81">
        <f t="shared" si="95"/>
        <v>0</v>
      </c>
      <c r="AS47" s="81">
        <f t="shared" si="95"/>
        <v>5005.99</v>
      </c>
      <c r="AT47" s="81">
        <f t="shared" si="95"/>
        <v>144810.12</v>
      </c>
      <c r="AU47" s="81">
        <f t="shared" si="95"/>
        <v>123865.53</v>
      </c>
      <c r="AV47" s="81">
        <f t="shared" si="95"/>
        <v>123865.53</v>
      </c>
      <c r="AW47" s="81">
        <f t="shared" si="95"/>
        <v>10614.6</v>
      </c>
      <c r="AX47" s="81">
        <f t="shared" si="95"/>
        <v>10368.9</v>
      </c>
      <c r="AY47" s="81">
        <f t="shared" si="95"/>
        <v>10368.9</v>
      </c>
      <c r="AZ47" s="81">
        <f t="shared" si="95"/>
        <v>10352.1</v>
      </c>
      <c r="BA47" s="81">
        <f t="shared" si="95"/>
        <v>9798.2</v>
      </c>
      <c r="BB47" s="81">
        <f t="shared" si="95"/>
        <v>9790.9</v>
      </c>
      <c r="BC47" s="81">
        <f t="shared" si="95"/>
        <v>11068.7</v>
      </c>
      <c r="BD47" s="81">
        <f t="shared" si="95"/>
        <v>10281.6</v>
      </c>
      <c r="BE47" s="81">
        <f t="shared" si="95"/>
        <v>10101.7</v>
      </c>
      <c r="BF47" s="81">
        <f t="shared" si="95"/>
        <v>10101.7</v>
      </c>
      <c r="BG47" s="81">
        <f t="shared" si="95"/>
        <v>12504.13</v>
      </c>
      <c r="BH47" s="81">
        <f t="shared" si="95"/>
        <v>8514.1</v>
      </c>
      <c r="BI47" s="81">
        <f t="shared" si="95"/>
        <v>-15938.6</v>
      </c>
    </row>
    <row r="48" spans="15:28" ht="15.75" hidden="1">
      <c r="O48" s="81">
        <f>N47+O47</f>
        <v>10083.91</v>
      </c>
      <c r="P48" s="81">
        <f>O48+P47</f>
        <v>21486</v>
      </c>
      <c r="Q48" s="81">
        <f aca="true" t="shared" si="96" ref="Q48:AA48">P48+Q47</f>
        <v>38741.59</v>
      </c>
      <c r="R48" s="81">
        <f t="shared" si="96"/>
        <v>52243.2</v>
      </c>
      <c r="S48" s="81">
        <f t="shared" si="96"/>
        <v>52243.2</v>
      </c>
      <c r="T48" s="81">
        <f t="shared" si="96"/>
        <v>52243.2</v>
      </c>
      <c r="U48" s="81">
        <f t="shared" si="96"/>
        <v>52243.2</v>
      </c>
      <c r="V48" s="81">
        <f t="shared" si="96"/>
        <v>52243.2</v>
      </c>
      <c r="W48" s="81">
        <f t="shared" si="96"/>
        <v>52243.2</v>
      </c>
      <c r="X48" s="81">
        <f t="shared" si="96"/>
        <v>52243.2</v>
      </c>
      <c r="Y48" s="81">
        <f t="shared" si="96"/>
        <v>52243.2</v>
      </c>
      <c r="Z48" s="81">
        <f t="shared" si="96"/>
        <v>52243.2</v>
      </c>
      <c r="AA48" s="81">
        <f t="shared" si="96"/>
        <v>52243.2</v>
      </c>
      <c r="AB48" s="81">
        <f>AA47+AB47</f>
        <v>-1952.43</v>
      </c>
    </row>
    <row r="49" spans="15:18" ht="15.75" hidden="1">
      <c r="O49" s="67">
        <f>'[1](1)'!$F$44</f>
        <v>10083.91</v>
      </c>
      <c r="P49" s="67">
        <f>'[1](2)'!$F$46</f>
        <v>11402.09</v>
      </c>
      <c r="Q49" s="67">
        <v>17255.59</v>
      </c>
      <c r="R49" s="67">
        <f>'[1](4)'!$F$47</f>
        <v>12819.81</v>
      </c>
    </row>
    <row r="50" spans="15:18" ht="15.75" hidden="1">
      <c r="O50" s="81">
        <f>O48-O49</f>
        <v>0</v>
      </c>
      <c r="P50" s="81">
        <f>P47-P49</f>
        <v>0</v>
      </c>
      <c r="Q50" s="81">
        <f>Q47-Q49</f>
        <v>0</v>
      </c>
      <c r="R50" s="81">
        <f>R47-R49</f>
        <v>681.8</v>
      </c>
    </row>
    <row r="51" ht="15.75" hidden="1">
      <c r="Q51" s="81"/>
    </row>
  </sheetData>
  <sheetProtection/>
  <mergeCells count="5">
    <mergeCell ref="F27:G27"/>
    <mergeCell ref="AT3:BI3"/>
    <mergeCell ref="A1:B1"/>
    <mergeCell ref="I3:AB3"/>
    <mergeCell ref="AC3:AS3"/>
  </mergeCells>
  <printOptions horizontalCentered="1"/>
  <pageMargins left="0.3937007874015748" right="0.1968503937007874" top="0.43" bottom="0.46" header="0.15748031496062992" footer="0.21"/>
  <pageSetup fitToHeight="2" fitToWidth="4" horizontalDpi="600" verticalDpi="600" orientation="landscape" paperSize="8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7">
      <pane xSplit="4710" ySplit="2655" topLeftCell="A51" activePane="bottomRight" state="split"/>
      <selection pane="topLeft" activeCell="A2" sqref="A2:IV2"/>
      <selection pane="topRight" activeCell="F2" sqref="F2"/>
      <selection pane="bottomLeft" activeCell="A25" sqref="A25:IV25"/>
      <selection pane="bottomRight" activeCell="D25" sqref="D25"/>
    </sheetView>
  </sheetViews>
  <sheetFormatPr defaultColWidth="9.00390625" defaultRowHeight="12.75"/>
  <cols>
    <col min="1" max="1" width="33.75390625" style="129" customWidth="1"/>
    <col min="2" max="2" width="5.875" style="80" customWidth="1"/>
    <col min="3" max="3" width="9.25390625" style="67" customWidth="1"/>
    <col min="4" max="4" width="17.875" style="71" customWidth="1"/>
    <col min="5" max="5" width="15.75390625" style="71" customWidth="1"/>
    <col min="6" max="6" width="19.75390625" style="71" customWidth="1"/>
    <col min="7" max="7" width="17.75390625" style="71" customWidth="1"/>
    <col min="8" max="8" width="17.875" style="71" customWidth="1"/>
    <col min="9" max="9" width="17.75390625" style="71" customWidth="1"/>
    <col min="10" max="10" width="18.875" style="71" customWidth="1"/>
    <col min="11" max="11" width="16.75390625" style="71" customWidth="1"/>
    <col min="12" max="12" width="22.75390625" style="67" customWidth="1"/>
    <col min="13" max="15" width="9.125" style="67" hidden="1" customWidth="1"/>
    <col min="16" max="16384" width="9.125" style="67" customWidth="1"/>
  </cols>
  <sheetData>
    <row r="1" spans="1:15" ht="36" customHeight="1">
      <c r="A1" s="263" t="s">
        <v>171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151"/>
      <c r="N1" s="151"/>
      <c r="O1" s="152"/>
    </row>
    <row r="2" spans="1:15" s="71" customFormat="1" ht="83.25" customHeight="1">
      <c r="A2" s="122" t="s">
        <v>182</v>
      </c>
      <c r="B2" s="68"/>
      <c r="C2" s="144"/>
      <c r="D2" s="72" t="s">
        <v>172</v>
      </c>
      <c r="E2" s="72" t="s">
        <v>173</v>
      </c>
      <c r="F2" s="71" t="s">
        <v>176</v>
      </c>
      <c r="G2" s="72" t="s">
        <v>174</v>
      </c>
      <c r="H2" s="72" t="s">
        <v>175</v>
      </c>
      <c r="I2" s="72" t="s">
        <v>178</v>
      </c>
      <c r="J2" s="72" t="s">
        <v>179</v>
      </c>
      <c r="K2" s="72" t="s">
        <v>177</v>
      </c>
      <c r="L2" s="72" t="s">
        <v>180</v>
      </c>
      <c r="M2" s="72"/>
      <c r="N2" s="72"/>
      <c r="O2" s="72"/>
    </row>
    <row r="3" spans="1:15" s="85" customFormat="1" ht="30" customHeight="1">
      <c r="A3" s="123" t="s">
        <v>183</v>
      </c>
      <c r="B3" s="83"/>
      <c r="C3" s="145" t="s">
        <v>60</v>
      </c>
      <c r="D3" s="83" t="s">
        <v>185</v>
      </c>
      <c r="E3" s="83" t="s">
        <v>186</v>
      </c>
      <c r="F3" s="83"/>
      <c r="G3" s="83" t="s">
        <v>187</v>
      </c>
      <c r="H3" s="83" t="s">
        <v>187</v>
      </c>
      <c r="I3" s="83" t="s">
        <v>187</v>
      </c>
      <c r="J3" s="83" t="s">
        <v>188</v>
      </c>
      <c r="K3" s="83" t="s">
        <v>189</v>
      </c>
      <c r="L3" s="149"/>
      <c r="M3" s="149"/>
      <c r="N3" s="149"/>
      <c r="O3" s="149"/>
    </row>
    <row r="4" spans="1:15" s="73" customFormat="1" ht="35.25" customHeight="1">
      <c r="A4" s="156" t="s">
        <v>125</v>
      </c>
      <c r="B4" s="155" t="s">
        <v>6</v>
      </c>
      <c r="C4" s="143">
        <v>43.8</v>
      </c>
      <c r="D4" s="69"/>
      <c r="E4" s="69"/>
      <c r="F4" s="69"/>
      <c r="G4" s="69"/>
      <c r="H4" s="69"/>
      <c r="I4" s="69"/>
      <c r="J4" s="69"/>
      <c r="K4" s="69"/>
      <c r="L4" s="88"/>
      <c r="M4" s="88"/>
      <c r="N4" s="88"/>
      <c r="O4" s="88"/>
    </row>
    <row r="5" spans="1:15" ht="35.25" customHeight="1">
      <c r="A5" s="157" t="s">
        <v>126</v>
      </c>
      <c r="B5" s="155" t="s">
        <v>7</v>
      </c>
      <c r="C5" s="146">
        <v>43.8</v>
      </c>
      <c r="D5" s="72"/>
      <c r="E5" s="72"/>
      <c r="F5" s="72"/>
      <c r="G5" s="72"/>
      <c r="H5" s="72"/>
      <c r="I5" s="72"/>
      <c r="J5" s="72"/>
      <c r="K5" s="72"/>
      <c r="L5" s="70"/>
      <c r="M5" s="70"/>
      <c r="N5" s="70"/>
      <c r="O5" s="70"/>
    </row>
    <row r="6" spans="1:15" ht="35.25" customHeight="1">
      <c r="A6" s="156" t="s">
        <v>127</v>
      </c>
      <c r="B6" s="155" t="s">
        <v>8</v>
      </c>
      <c r="C6" s="146">
        <v>54.5</v>
      </c>
      <c r="D6" s="72"/>
      <c r="E6" s="72"/>
      <c r="F6" s="72"/>
      <c r="G6" s="72"/>
      <c r="H6" s="72"/>
      <c r="I6" s="72"/>
      <c r="J6" s="72"/>
      <c r="K6" s="72"/>
      <c r="L6" s="70"/>
      <c r="M6" s="70"/>
      <c r="N6" s="70"/>
      <c r="O6" s="70"/>
    </row>
    <row r="7" spans="1:15" ht="35.25" customHeight="1">
      <c r="A7" s="156" t="s">
        <v>128</v>
      </c>
      <c r="B7" s="155" t="s">
        <v>46</v>
      </c>
      <c r="C7" s="146">
        <v>43.8</v>
      </c>
      <c r="D7" s="72"/>
      <c r="E7" s="72"/>
      <c r="F7" s="72"/>
      <c r="G7" s="72"/>
      <c r="H7" s="72"/>
      <c r="I7" s="72"/>
      <c r="J7" s="72"/>
      <c r="K7" s="72"/>
      <c r="L7" s="70"/>
      <c r="M7" s="70"/>
      <c r="N7" s="70"/>
      <c r="O7" s="70"/>
    </row>
    <row r="8" spans="1:15" ht="35.25" customHeight="1">
      <c r="A8" s="157" t="s">
        <v>129</v>
      </c>
      <c r="B8" s="155" t="s">
        <v>47</v>
      </c>
      <c r="C8" s="146">
        <v>45.9</v>
      </c>
      <c r="D8" s="72"/>
      <c r="E8" s="72"/>
      <c r="F8" s="72"/>
      <c r="G8" s="72"/>
      <c r="H8" s="72"/>
      <c r="I8" s="72"/>
      <c r="J8" s="72"/>
      <c r="K8" s="72"/>
      <c r="L8" s="70"/>
      <c r="M8" s="70"/>
      <c r="N8" s="70"/>
      <c r="O8" s="70"/>
    </row>
    <row r="9" spans="1:15" ht="35.25" customHeight="1">
      <c r="A9" s="157" t="s">
        <v>130</v>
      </c>
      <c r="B9" s="155" t="s">
        <v>59</v>
      </c>
      <c r="C9" s="146">
        <v>51.1</v>
      </c>
      <c r="D9" s="72"/>
      <c r="E9" s="72"/>
      <c r="F9" s="72"/>
      <c r="G9" s="72"/>
      <c r="H9" s="72"/>
      <c r="I9" s="72"/>
      <c r="J9" s="72"/>
      <c r="K9" s="72"/>
      <c r="L9" s="70"/>
      <c r="M9" s="70"/>
      <c r="N9" s="70"/>
      <c r="O9" s="70"/>
    </row>
    <row r="10" spans="1:15" ht="35.25" customHeight="1">
      <c r="A10" s="156" t="s">
        <v>131</v>
      </c>
      <c r="B10" s="155" t="s">
        <v>9</v>
      </c>
      <c r="C10" s="143">
        <v>64.5</v>
      </c>
      <c r="D10" s="72"/>
      <c r="E10" s="72"/>
      <c r="F10" s="72"/>
      <c r="G10" s="72"/>
      <c r="H10" s="72"/>
      <c r="I10" s="72"/>
      <c r="J10" s="72"/>
      <c r="K10" s="72"/>
      <c r="L10" s="70"/>
      <c r="M10" s="70"/>
      <c r="N10" s="70"/>
      <c r="O10" s="70"/>
    </row>
    <row r="11" spans="1:15" ht="35.25" customHeight="1">
      <c r="A11" s="156" t="s">
        <v>132</v>
      </c>
      <c r="B11" s="155" t="s">
        <v>48</v>
      </c>
      <c r="C11" s="143">
        <v>40.1</v>
      </c>
      <c r="D11" s="72"/>
      <c r="E11" s="72"/>
      <c r="F11" s="72"/>
      <c r="G11" s="72"/>
      <c r="H11" s="72"/>
      <c r="I11" s="72"/>
      <c r="J11" s="72"/>
      <c r="K11" s="72"/>
      <c r="L11" s="70"/>
      <c r="M11" s="70"/>
      <c r="N11" s="70"/>
      <c r="O11" s="70"/>
    </row>
    <row r="12" spans="1:15" ht="35.25" customHeight="1">
      <c r="A12" s="157" t="s">
        <v>133</v>
      </c>
      <c r="B12" s="155" t="s">
        <v>49</v>
      </c>
      <c r="C12" s="143">
        <v>52.7</v>
      </c>
      <c r="D12" s="72"/>
      <c r="E12" s="72"/>
      <c r="F12" s="72"/>
      <c r="G12" s="72"/>
      <c r="H12" s="72"/>
      <c r="I12" s="72"/>
      <c r="J12" s="72"/>
      <c r="K12" s="72"/>
      <c r="L12" s="70"/>
      <c r="M12" s="70"/>
      <c r="N12" s="70"/>
      <c r="O12" s="70"/>
    </row>
    <row r="13" spans="1:15" ht="35.25" customHeight="1">
      <c r="A13" s="156" t="s">
        <v>170</v>
      </c>
      <c r="B13" s="155" t="s">
        <v>50</v>
      </c>
      <c r="C13" s="143">
        <v>61.2</v>
      </c>
      <c r="D13" s="72"/>
      <c r="E13" s="72"/>
      <c r="F13" s="72"/>
      <c r="G13" s="72"/>
      <c r="H13" s="72"/>
      <c r="I13" s="72"/>
      <c r="J13" s="72"/>
      <c r="K13" s="72"/>
      <c r="L13" s="70"/>
      <c r="M13" s="70"/>
      <c r="N13" s="70"/>
      <c r="O13" s="70"/>
    </row>
    <row r="14" spans="1:15" ht="35.25" customHeight="1">
      <c r="A14" s="157" t="s">
        <v>134</v>
      </c>
      <c r="B14" s="155" t="s">
        <v>51</v>
      </c>
      <c r="C14" s="143">
        <v>39.7</v>
      </c>
      <c r="D14" s="72"/>
      <c r="E14" s="72"/>
      <c r="F14" s="72"/>
      <c r="G14" s="72"/>
      <c r="H14" s="72"/>
      <c r="I14" s="72"/>
      <c r="J14" s="72"/>
      <c r="K14" s="72"/>
      <c r="L14" s="70"/>
      <c r="M14" s="70"/>
      <c r="N14" s="70"/>
      <c r="O14" s="70"/>
    </row>
    <row r="15" spans="1:15" ht="35.25" customHeight="1">
      <c r="A15" s="157" t="s">
        <v>135</v>
      </c>
      <c r="B15" s="155" t="s">
        <v>52</v>
      </c>
      <c r="C15" s="143">
        <v>48.6</v>
      </c>
      <c r="D15" s="72"/>
      <c r="E15" s="72"/>
      <c r="F15" s="72"/>
      <c r="G15" s="72"/>
      <c r="H15" s="72"/>
      <c r="I15" s="72"/>
      <c r="J15" s="72"/>
      <c r="K15" s="72"/>
      <c r="L15" s="70"/>
      <c r="M15" s="70"/>
      <c r="N15" s="70"/>
      <c r="O15" s="70"/>
    </row>
    <row r="16" spans="1:15" ht="35.25" customHeight="1">
      <c r="A16" s="156" t="s">
        <v>136</v>
      </c>
      <c r="B16" s="155" t="s">
        <v>139</v>
      </c>
      <c r="C16" s="143">
        <v>49.6</v>
      </c>
      <c r="D16" s="72"/>
      <c r="E16" s="72"/>
      <c r="F16" s="72"/>
      <c r="G16" s="72"/>
      <c r="H16" s="72"/>
      <c r="I16" s="72"/>
      <c r="J16" s="72"/>
      <c r="K16" s="72"/>
      <c r="L16" s="70"/>
      <c r="M16" s="70"/>
      <c r="N16" s="70"/>
      <c r="O16" s="70"/>
    </row>
    <row r="17" spans="1:15" ht="35.25" customHeight="1">
      <c r="A17" s="156" t="s">
        <v>137</v>
      </c>
      <c r="B17" s="155" t="s">
        <v>140</v>
      </c>
      <c r="C17" s="143">
        <v>44.6</v>
      </c>
      <c r="D17" s="72"/>
      <c r="E17" s="72"/>
      <c r="F17" s="72"/>
      <c r="G17" s="72"/>
      <c r="H17" s="72"/>
      <c r="I17" s="72"/>
      <c r="J17" s="72"/>
      <c r="K17" s="72"/>
      <c r="L17" s="70"/>
      <c r="M17" s="70"/>
      <c r="N17" s="70"/>
      <c r="O17" s="70"/>
    </row>
    <row r="18" spans="1:15" ht="35.25" customHeight="1">
      <c r="A18" s="156" t="s">
        <v>165</v>
      </c>
      <c r="B18" s="155" t="s">
        <v>141</v>
      </c>
      <c r="C18" s="143">
        <v>46.23</v>
      </c>
      <c r="D18" s="72"/>
      <c r="E18" s="72"/>
      <c r="F18" s="72"/>
      <c r="G18" s="72"/>
      <c r="H18" s="72"/>
      <c r="I18" s="72"/>
      <c r="J18" s="72"/>
      <c r="K18" s="72"/>
      <c r="L18" s="70"/>
      <c r="M18" s="70"/>
      <c r="N18" s="70"/>
      <c r="O18" s="70"/>
    </row>
    <row r="19" spans="1:15" ht="35.25" customHeight="1">
      <c r="A19" s="156" t="s">
        <v>166</v>
      </c>
      <c r="B19" s="155" t="s">
        <v>142</v>
      </c>
      <c r="C19" s="143">
        <v>52.4</v>
      </c>
      <c r="D19" s="72"/>
      <c r="E19" s="72"/>
      <c r="F19" s="72"/>
      <c r="G19" s="72"/>
      <c r="H19" s="72"/>
      <c r="I19" s="72"/>
      <c r="J19" s="72"/>
      <c r="K19" s="72"/>
      <c r="L19" s="70"/>
      <c r="M19" s="70"/>
      <c r="N19" s="70"/>
      <c r="O19" s="70"/>
    </row>
    <row r="20" spans="1:15" ht="35.25" customHeight="1">
      <c r="A20" s="157" t="s">
        <v>138</v>
      </c>
      <c r="B20" s="155" t="s">
        <v>143</v>
      </c>
      <c r="C20" s="143">
        <v>42</v>
      </c>
      <c r="D20" s="72"/>
      <c r="E20" s="72"/>
      <c r="F20" s="72"/>
      <c r="G20" s="72"/>
      <c r="H20" s="72"/>
      <c r="I20" s="72"/>
      <c r="J20" s="72"/>
      <c r="K20" s="72"/>
      <c r="L20" s="70"/>
      <c r="M20" s="70"/>
      <c r="N20" s="70"/>
      <c r="O20" s="70"/>
    </row>
    <row r="21" spans="1:15" ht="35.25" customHeight="1">
      <c r="A21" s="157" t="s">
        <v>163</v>
      </c>
      <c r="B21" s="155" t="s">
        <v>144</v>
      </c>
      <c r="C21" s="143">
        <v>43.5</v>
      </c>
      <c r="D21" s="72"/>
      <c r="E21" s="72"/>
      <c r="F21" s="72"/>
      <c r="G21" s="72"/>
      <c r="H21" s="72"/>
      <c r="I21" s="72"/>
      <c r="J21" s="72"/>
      <c r="K21" s="72"/>
      <c r="L21" s="70"/>
      <c r="M21" s="70"/>
      <c r="N21" s="70"/>
      <c r="O21" s="70"/>
    </row>
    <row r="22" spans="1:15" s="77" customFormat="1" ht="35.25" customHeight="1">
      <c r="A22" s="91" t="s">
        <v>0</v>
      </c>
      <c r="B22" s="150"/>
      <c r="C22" s="147"/>
      <c r="D22" s="153"/>
      <c r="E22" s="153"/>
      <c r="F22" s="153"/>
      <c r="G22" s="153"/>
      <c r="H22" s="153"/>
      <c r="I22" s="153"/>
      <c r="J22" s="153"/>
      <c r="K22" s="153"/>
      <c r="L22" s="150"/>
      <c r="M22" s="150"/>
      <c r="N22" s="150"/>
      <c r="O22" s="150"/>
    </row>
    <row r="23" spans="1:11" s="154" customFormat="1" ht="69.75" customHeight="1">
      <c r="A23" s="278" t="s">
        <v>181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</row>
    <row r="24" spans="1:15" ht="74.25" customHeight="1">
      <c r="A24" s="263" t="s">
        <v>171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151"/>
      <c r="N24" s="151"/>
      <c r="O24" s="152"/>
    </row>
    <row r="25" spans="1:15" s="71" customFormat="1" ht="83.25" customHeight="1">
      <c r="A25" s="122" t="s">
        <v>182</v>
      </c>
      <c r="B25" s="68"/>
      <c r="C25" s="144"/>
      <c r="D25" s="72" t="s">
        <v>172</v>
      </c>
      <c r="E25" s="72" t="s">
        <v>173</v>
      </c>
      <c r="F25" s="71" t="s">
        <v>176</v>
      </c>
      <c r="G25" s="72" t="s">
        <v>174</v>
      </c>
      <c r="H25" s="72" t="s">
        <v>175</v>
      </c>
      <c r="I25" s="72" t="s">
        <v>178</v>
      </c>
      <c r="J25" s="72" t="s">
        <v>179</v>
      </c>
      <c r="K25" s="72" t="s">
        <v>177</v>
      </c>
      <c r="L25" s="72" t="s">
        <v>180</v>
      </c>
      <c r="M25" s="72"/>
      <c r="N25" s="72"/>
      <c r="O25" s="72"/>
    </row>
    <row r="26" spans="1:15" s="73" customFormat="1" ht="33.75" customHeight="1">
      <c r="A26" s="121" t="s">
        <v>184</v>
      </c>
      <c r="B26" s="155"/>
      <c r="C26" s="143"/>
      <c r="D26" s="83" t="s">
        <v>185</v>
      </c>
      <c r="E26" s="83" t="s">
        <v>186</v>
      </c>
      <c r="F26" s="83"/>
      <c r="G26" s="83" t="s">
        <v>187</v>
      </c>
      <c r="H26" s="83" t="s">
        <v>187</v>
      </c>
      <c r="I26" s="83" t="s">
        <v>187</v>
      </c>
      <c r="J26" s="83" t="s">
        <v>188</v>
      </c>
      <c r="K26" s="83" t="s">
        <v>189</v>
      </c>
      <c r="L26" s="88"/>
      <c r="M26" s="88"/>
      <c r="N26" s="88"/>
      <c r="O26" s="88"/>
    </row>
    <row r="27" spans="1:15" s="73" customFormat="1" ht="33.75" customHeight="1">
      <c r="A27" s="156" t="s">
        <v>145</v>
      </c>
      <c r="B27" s="155" t="s">
        <v>6</v>
      </c>
      <c r="C27" s="143">
        <v>57.4</v>
      </c>
      <c r="D27" s="69"/>
      <c r="E27" s="69"/>
      <c r="F27" s="69"/>
      <c r="G27" s="69"/>
      <c r="H27" s="69"/>
      <c r="I27" s="69"/>
      <c r="J27" s="69"/>
      <c r="K27" s="69"/>
      <c r="L27" s="88"/>
      <c r="M27" s="88"/>
      <c r="N27" s="88"/>
      <c r="O27" s="88"/>
    </row>
    <row r="28" spans="1:15" ht="33.75" customHeight="1">
      <c r="A28" s="157" t="s">
        <v>146</v>
      </c>
      <c r="B28" s="155" t="s">
        <v>7</v>
      </c>
      <c r="C28" s="146">
        <v>30.8</v>
      </c>
      <c r="D28" s="72"/>
      <c r="E28" s="72"/>
      <c r="F28" s="72"/>
      <c r="G28" s="72"/>
      <c r="H28" s="72"/>
      <c r="I28" s="72"/>
      <c r="J28" s="72"/>
      <c r="K28" s="72"/>
      <c r="L28" s="70"/>
      <c r="M28" s="70"/>
      <c r="N28" s="70"/>
      <c r="O28" s="70"/>
    </row>
    <row r="29" spans="1:15" ht="33.75" customHeight="1">
      <c r="A29" s="157" t="s">
        <v>147</v>
      </c>
      <c r="B29" s="155" t="s">
        <v>8</v>
      </c>
      <c r="C29" s="146">
        <v>48.7</v>
      </c>
      <c r="D29" s="72"/>
      <c r="E29" s="72"/>
      <c r="F29" s="72"/>
      <c r="G29" s="72"/>
      <c r="H29" s="72"/>
      <c r="I29" s="72"/>
      <c r="J29" s="72"/>
      <c r="K29" s="72"/>
      <c r="L29" s="70"/>
      <c r="M29" s="70"/>
      <c r="N29" s="70"/>
      <c r="O29" s="70"/>
    </row>
    <row r="30" spans="1:15" ht="33.75" customHeight="1">
      <c r="A30" s="159" t="s">
        <v>148</v>
      </c>
      <c r="B30" s="155" t="s">
        <v>46</v>
      </c>
      <c r="C30" s="146">
        <v>57.5</v>
      </c>
      <c r="D30" s="72"/>
      <c r="E30" s="72"/>
      <c r="F30" s="72"/>
      <c r="G30" s="72"/>
      <c r="H30" s="72"/>
      <c r="I30" s="72"/>
      <c r="J30" s="72"/>
      <c r="K30" s="72"/>
      <c r="L30" s="70"/>
      <c r="M30" s="70"/>
      <c r="N30" s="70"/>
      <c r="O30" s="70"/>
    </row>
    <row r="31" spans="1:15" ht="40.5" customHeight="1">
      <c r="A31" s="157" t="s">
        <v>149</v>
      </c>
      <c r="B31" s="155" t="s">
        <v>47</v>
      </c>
      <c r="C31" s="146">
        <v>33.2</v>
      </c>
      <c r="D31" s="72"/>
      <c r="E31" s="72"/>
      <c r="F31" s="72"/>
      <c r="G31" s="72"/>
      <c r="H31" s="72"/>
      <c r="I31" s="72"/>
      <c r="J31" s="72"/>
      <c r="K31" s="72"/>
      <c r="L31" s="70"/>
      <c r="M31" s="70"/>
      <c r="N31" s="70"/>
      <c r="O31" s="70"/>
    </row>
    <row r="32" spans="1:15" ht="40.5" customHeight="1">
      <c r="A32" s="157" t="s">
        <v>150</v>
      </c>
      <c r="B32" s="155" t="s">
        <v>59</v>
      </c>
      <c r="C32" s="146">
        <v>49.1</v>
      </c>
      <c r="D32" s="72"/>
      <c r="E32" s="72"/>
      <c r="F32" s="72"/>
      <c r="G32" s="72"/>
      <c r="H32" s="72"/>
      <c r="I32" s="72"/>
      <c r="J32" s="72"/>
      <c r="K32" s="72"/>
      <c r="L32" s="70"/>
      <c r="M32" s="70"/>
      <c r="N32" s="70"/>
      <c r="O32" s="70"/>
    </row>
    <row r="33" spans="1:15" ht="40.5" customHeight="1">
      <c r="A33" s="156" t="s">
        <v>151</v>
      </c>
      <c r="B33" s="155" t="s">
        <v>9</v>
      </c>
      <c r="C33" s="143">
        <v>53.3</v>
      </c>
      <c r="D33" s="72"/>
      <c r="E33" s="72"/>
      <c r="F33" s="72"/>
      <c r="G33" s="72"/>
      <c r="H33" s="72"/>
      <c r="I33" s="72"/>
      <c r="J33" s="72"/>
      <c r="K33" s="72"/>
      <c r="L33" s="70"/>
      <c r="M33" s="70"/>
      <c r="N33" s="70"/>
      <c r="O33" s="70"/>
    </row>
    <row r="34" spans="1:15" ht="40.5" customHeight="1">
      <c r="A34" s="156" t="s">
        <v>152</v>
      </c>
      <c r="B34" s="155" t="s">
        <v>48</v>
      </c>
      <c r="C34" s="143">
        <v>48.2</v>
      </c>
      <c r="D34" s="72"/>
      <c r="E34" s="72"/>
      <c r="F34" s="72"/>
      <c r="G34" s="72"/>
      <c r="H34" s="72"/>
      <c r="I34" s="72"/>
      <c r="J34" s="72"/>
      <c r="K34" s="72"/>
      <c r="L34" s="70"/>
      <c r="M34" s="70"/>
      <c r="N34" s="70"/>
      <c r="O34" s="70"/>
    </row>
    <row r="35" spans="1:15" ht="40.5" customHeight="1">
      <c r="A35" s="157" t="s">
        <v>153</v>
      </c>
      <c r="B35" s="155" t="s">
        <v>49</v>
      </c>
      <c r="C35" s="143">
        <v>53.4</v>
      </c>
      <c r="D35" s="72"/>
      <c r="E35" s="72"/>
      <c r="F35" s="72"/>
      <c r="G35" s="72"/>
      <c r="H35" s="72"/>
      <c r="I35" s="72"/>
      <c r="J35" s="72"/>
      <c r="K35" s="72"/>
      <c r="L35" s="70"/>
      <c r="M35" s="70"/>
      <c r="N35" s="70"/>
      <c r="O35" s="70"/>
    </row>
    <row r="36" spans="1:15" ht="40.5" customHeight="1">
      <c r="A36" s="156" t="s">
        <v>154</v>
      </c>
      <c r="B36" s="155" t="s">
        <v>50</v>
      </c>
      <c r="C36" s="143">
        <v>46.5</v>
      </c>
      <c r="D36" s="72"/>
      <c r="E36" s="72"/>
      <c r="F36" s="72"/>
      <c r="G36" s="72"/>
      <c r="H36" s="72"/>
      <c r="I36" s="72"/>
      <c r="J36" s="72"/>
      <c r="K36" s="72"/>
      <c r="L36" s="70"/>
      <c r="M36" s="70"/>
      <c r="N36" s="70"/>
      <c r="O36" s="70"/>
    </row>
    <row r="37" spans="1:15" ht="40.5" customHeight="1">
      <c r="A37" s="157" t="s">
        <v>155</v>
      </c>
      <c r="B37" s="155" t="s">
        <v>51</v>
      </c>
      <c r="C37" s="143">
        <v>46.4</v>
      </c>
      <c r="D37" s="72"/>
      <c r="E37" s="72"/>
      <c r="F37" s="72"/>
      <c r="G37" s="72"/>
      <c r="H37" s="72"/>
      <c r="I37" s="72"/>
      <c r="J37" s="72"/>
      <c r="K37" s="72"/>
      <c r="L37" s="70"/>
      <c r="M37" s="70"/>
      <c r="N37" s="70"/>
      <c r="O37" s="70"/>
    </row>
    <row r="38" spans="1:15" ht="40.5" customHeight="1">
      <c r="A38" s="157" t="s">
        <v>156</v>
      </c>
      <c r="B38" s="155" t="s">
        <v>52</v>
      </c>
      <c r="C38" s="143">
        <v>49.6</v>
      </c>
      <c r="D38" s="72"/>
      <c r="E38" s="72"/>
      <c r="F38" s="72"/>
      <c r="G38" s="72"/>
      <c r="H38" s="72"/>
      <c r="I38" s="72"/>
      <c r="J38" s="72"/>
      <c r="K38" s="72"/>
      <c r="L38" s="70"/>
      <c r="M38" s="70"/>
      <c r="N38" s="70"/>
      <c r="O38" s="70"/>
    </row>
    <row r="39" spans="1:15" ht="40.5" customHeight="1">
      <c r="A39" s="156" t="s">
        <v>157</v>
      </c>
      <c r="B39" s="155" t="s">
        <v>139</v>
      </c>
      <c r="C39" s="143">
        <v>50</v>
      </c>
      <c r="D39" s="72"/>
      <c r="E39" s="72"/>
      <c r="F39" s="72"/>
      <c r="G39" s="72"/>
      <c r="H39" s="72"/>
      <c r="I39" s="72"/>
      <c r="J39" s="72"/>
      <c r="K39" s="72"/>
      <c r="L39" s="70"/>
      <c r="M39" s="70"/>
      <c r="N39" s="70"/>
      <c r="O39" s="70"/>
    </row>
    <row r="40" spans="1:15" ht="40.5" customHeight="1">
      <c r="A40" s="157" t="s">
        <v>158</v>
      </c>
      <c r="B40" s="155" t="s">
        <v>140</v>
      </c>
      <c r="C40" s="143">
        <v>32.3</v>
      </c>
      <c r="D40" s="72"/>
      <c r="E40" s="72"/>
      <c r="F40" s="72"/>
      <c r="G40" s="72"/>
      <c r="H40" s="72"/>
      <c r="I40" s="72"/>
      <c r="J40" s="72"/>
      <c r="K40" s="72"/>
      <c r="L40" s="70"/>
      <c r="M40" s="70"/>
      <c r="N40" s="70"/>
      <c r="O40" s="70"/>
    </row>
    <row r="41" spans="1:15" ht="40.5" customHeight="1">
      <c r="A41" s="156" t="s">
        <v>159</v>
      </c>
      <c r="B41" s="155" t="s">
        <v>141</v>
      </c>
      <c r="C41" s="143">
        <v>57.6</v>
      </c>
      <c r="D41" s="72"/>
      <c r="E41" s="72"/>
      <c r="F41" s="72"/>
      <c r="G41" s="72"/>
      <c r="H41" s="72"/>
      <c r="I41" s="72"/>
      <c r="J41" s="72"/>
      <c r="K41" s="72"/>
      <c r="L41" s="70"/>
      <c r="M41" s="70"/>
      <c r="N41" s="70"/>
      <c r="O41" s="70"/>
    </row>
    <row r="42" spans="1:15" ht="40.5" customHeight="1">
      <c r="A42" s="157" t="s">
        <v>160</v>
      </c>
      <c r="B42" s="155" t="s">
        <v>142</v>
      </c>
      <c r="C42" s="143">
        <v>48.9</v>
      </c>
      <c r="D42" s="72"/>
      <c r="E42" s="72"/>
      <c r="F42" s="72"/>
      <c r="G42" s="72"/>
      <c r="H42" s="72"/>
      <c r="I42" s="72"/>
      <c r="J42" s="72"/>
      <c r="K42" s="72"/>
      <c r="L42" s="70"/>
      <c r="M42" s="70"/>
      <c r="N42" s="70"/>
      <c r="O42" s="70"/>
    </row>
    <row r="43" spans="1:15" ht="40.5" customHeight="1">
      <c r="A43" s="157" t="s">
        <v>161</v>
      </c>
      <c r="B43" s="155" t="s">
        <v>143</v>
      </c>
      <c r="C43" s="143">
        <v>32.3</v>
      </c>
      <c r="D43" s="72"/>
      <c r="E43" s="72"/>
      <c r="F43" s="72"/>
      <c r="G43" s="72"/>
      <c r="H43" s="72"/>
      <c r="I43" s="72"/>
      <c r="J43" s="72"/>
      <c r="K43" s="72"/>
      <c r="L43" s="70"/>
      <c r="M43" s="70"/>
      <c r="N43" s="70"/>
      <c r="O43" s="70"/>
    </row>
    <row r="44" spans="1:15" ht="40.5" customHeight="1">
      <c r="A44" s="156" t="s">
        <v>162</v>
      </c>
      <c r="B44" s="155" t="s">
        <v>144</v>
      </c>
      <c r="C44" s="143">
        <v>60.7</v>
      </c>
      <c r="D44" s="72"/>
      <c r="E44" s="72"/>
      <c r="F44" s="72"/>
      <c r="G44" s="72"/>
      <c r="H44" s="72"/>
      <c r="I44" s="72"/>
      <c r="J44" s="72"/>
      <c r="K44" s="72"/>
      <c r="L44" s="70"/>
      <c r="M44" s="70"/>
      <c r="N44" s="70"/>
      <c r="O44" s="70"/>
    </row>
    <row r="45" spans="1:15" s="79" customFormat="1" ht="33.75" customHeight="1">
      <c r="A45" s="158" t="s">
        <v>0</v>
      </c>
      <c r="B45" s="136"/>
      <c r="C45" s="148"/>
      <c r="D45" s="89"/>
      <c r="E45" s="89"/>
      <c r="F45" s="89"/>
      <c r="G45" s="89"/>
      <c r="H45" s="89"/>
      <c r="I45" s="89"/>
      <c r="J45" s="89"/>
      <c r="K45" s="89"/>
      <c r="L45" s="136"/>
      <c r="M45" s="136"/>
      <c r="N45" s="136"/>
      <c r="O45" s="136"/>
    </row>
    <row r="46" ht="42.75" customHeight="1" hidden="1">
      <c r="A46" s="129" t="s">
        <v>58</v>
      </c>
    </row>
    <row r="47" ht="15.75" hidden="1"/>
    <row r="48" ht="15.75" hidden="1"/>
    <row r="49" ht="15.75" hidden="1"/>
    <row r="50" ht="15.75" hidden="1"/>
    <row r="51" spans="1:11" ht="26.25" customHeight="1">
      <c r="A51" s="278" t="s">
        <v>181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</row>
  </sheetData>
  <sheetProtection/>
  <mergeCells count="4">
    <mergeCell ref="A1:L1"/>
    <mergeCell ref="A24:L24"/>
    <mergeCell ref="A51:K51"/>
    <mergeCell ref="A23:K23"/>
  </mergeCells>
  <printOptions horizontalCentered="1"/>
  <pageMargins left="0.3937007874015748" right="0.1968503937007874" top="0.43" bottom="0.58" header="0.15748031496062992" footer="0.21"/>
  <pageSetup fitToHeight="2" fitToWidth="4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2017-03-18T10:07:14Z</cp:lastPrinted>
  <dcterms:created xsi:type="dcterms:W3CDTF">2002-12-10T12:14:26Z</dcterms:created>
  <dcterms:modified xsi:type="dcterms:W3CDTF">2017-03-18T10:07:20Z</dcterms:modified>
  <cp:category/>
  <cp:version/>
  <cp:contentType/>
  <cp:contentStatus/>
</cp:coreProperties>
</file>